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9"/>
  <workbookPr hidePivotFieldList="1"/>
  <mc:AlternateContent xmlns:mc="http://schemas.openxmlformats.org/markup-compatibility/2006">
    <mc:Choice Requires="x15">
      <x15ac:absPath xmlns:x15ac="http://schemas.microsoft.com/office/spreadsheetml/2010/11/ac" url="C:\Users\a.giori\Desktop\"/>
    </mc:Choice>
  </mc:AlternateContent>
  <xr:revisionPtr revIDLastSave="0" documentId="13_ncr:1_{F445E2A0-592F-4141-BE91-BFEFA096ADE3}" xr6:coauthVersionLast="36" xr6:coauthVersionMax="36" xr10:uidLastSave="{00000000-0000-0000-0000-000000000000}"/>
  <bookViews>
    <workbookView xWindow="0" yWindow="0" windowWidth="19200" windowHeight="8565" tabRatio="859" firstSheet="1" activeTab="1" xr2:uid="{00000000-000D-0000-FFFF-FFFF00000000}"/>
  </bookViews>
  <sheets>
    <sheet name="Lega 10" sheetId="4" state="hidden" r:id="rId1"/>
    <sheet name="Panchine" sheetId="6" r:id="rId2"/>
    <sheet name="FantaCulo" sheetId="7" r:id="rId3"/>
    <sheet name="Punteggio" sheetId="8" r:id="rId4"/>
    <sheet name="Grafici Fantaculo" sheetId="9" r:id="rId5"/>
    <sheet name="Formula 1" sheetId="11" r:id="rId6"/>
    <sheet name="Partite" sheetId="12" r:id="rId7"/>
    <sheet name="Bonus-Malus" sheetId="15" r:id="rId8"/>
    <sheet name="Tutti vs Tutti e Punti contro" sheetId="16" r:id="rId9"/>
    <sheet name="Valore Rosa" sheetId="19" r:id="rId10"/>
    <sheet name="Totali Partite dal 2016" sheetId="17" r:id="rId11"/>
    <sheet name="Totali Bonus Malus dal 2017" sheetId="18" r:id="rId12"/>
    <sheet name="Albo D'Oro" sheetId="20" r:id="rId13"/>
  </sheets>
  <definedNames>
    <definedName name="_xlnm._FilterDatabase" localSheetId="7" hidden="1">'Bonus-Malus'!$A$1:$AH$1</definedName>
    <definedName name="_xlnm._FilterDatabase" localSheetId="11" hidden="1">'Totali Bonus Malus dal 2017'!$A$1:$Z$1</definedName>
    <definedName name="_xlnm._FilterDatabase" localSheetId="10" hidden="1">'Totali Partite dal 2016'!$A$1:$L$1</definedName>
  </definedNames>
  <calcPr calcId="191029"/>
  <pivotCaches>
    <pivotCache cacheId="52" r:id="rId14"/>
    <pivotCache cacheId="53" r:id="rId15"/>
  </pivotCaches>
</workbook>
</file>

<file path=xl/calcChain.xml><?xml version="1.0" encoding="utf-8"?>
<calcChain xmlns="http://schemas.openxmlformats.org/spreadsheetml/2006/main">
  <c r="AG8" i="15" l="1"/>
  <c r="AG20" i="7" l="1"/>
  <c r="B7" i="15" l="1"/>
  <c r="T73" i="8" l="1"/>
  <c r="T72" i="8"/>
  <c r="T71" i="8"/>
  <c r="T70" i="8"/>
  <c r="T69" i="8"/>
  <c r="T68" i="8"/>
  <c r="T67" i="8"/>
  <c r="T66" i="8"/>
  <c r="R73" i="8"/>
  <c r="R72" i="8"/>
  <c r="R71" i="8"/>
  <c r="R70" i="8"/>
  <c r="R69" i="8"/>
  <c r="R68" i="8"/>
  <c r="R67" i="8"/>
  <c r="R66" i="8"/>
  <c r="P73" i="8"/>
  <c r="P72" i="8"/>
  <c r="P71" i="8"/>
  <c r="P70" i="8"/>
  <c r="P69" i="8"/>
  <c r="P68" i="8"/>
  <c r="P67" i="8"/>
  <c r="P66" i="8"/>
  <c r="N73" i="8"/>
  <c r="N72" i="8"/>
  <c r="N71" i="8"/>
  <c r="N70" i="8"/>
  <c r="N69" i="8"/>
  <c r="N68" i="8"/>
  <c r="N67" i="8"/>
  <c r="N66" i="8"/>
  <c r="L73" i="8"/>
  <c r="L72" i="8"/>
  <c r="L71" i="8"/>
  <c r="L70" i="8"/>
  <c r="L69" i="8"/>
  <c r="L68" i="8"/>
  <c r="L67" i="8"/>
  <c r="L66" i="8"/>
  <c r="J73" i="8"/>
  <c r="J72" i="8"/>
  <c r="J71" i="8"/>
  <c r="J70" i="8"/>
  <c r="J69" i="8"/>
  <c r="J68" i="8"/>
  <c r="J67" i="8"/>
  <c r="J66" i="8"/>
  <c r="H73" i="8"/>
  <c r="H72" i="8"/>
  <c r="H71" i="8"/>
  <c r="H70" i="8"/>
  <c r="H69" i="8"/>
  <c r="H68" i="8"/>
  <c r="H67" i="8"/>
  <c r="H66" i="8"/>
  <c r="F73" i="8"/>
  <c r="F72" i="8"/>
  <c r="F71" i="8"/>
  <c r="F70" i="8"/>
  <c r="F69" i="8"/>
  <c r="F68" i="8"/>
  <c r="F67" i="8"/>
  <c r="F66" i="8"/>
  <c r="D73" i="8"/>
  <c r="D72" i="8"/>
  <c r="D71" i="8"/>
  <c r="D70" i="8"/>
  <c r="D69" i="8"/>
  <c r="D68" i="8"/>
  <c r="D67" i="8"/>
  <c r="D66" i="8"/>
  <c r="B73" i="8"/>
  <c r="B72" i="8"/>
  <c r="B64" i="8"/>
  <c r="B71" i="8"/>
  <c r="B63" i="8"/>
  <c r="B70" i="8"/>
  <c r="B62" i="8"/>
  <c r="B69" i="8"/>
  <c r="B61" i="8"/>
  <c r="B68" i="8"/>
  <c r="B60" i="8"/>
  <c r="B67" i="8"/>
  <c r="B59" i="8"/>
  <c r="B66" i="8"/>
  <c r="B58" i="8"/>
  <c r="B57" i="8"/>
  <c r="T64" i="8" l="1"/>
  <c r="R64" i="8"/>
  <c r="P64" i="8"/>
  <c r="N64" i="8"/>
  <c r="L64" i="8"/>
  <c r="J64" i="8"/>
  <c r="H64" i="8"/>
  <c r="F64" i="8"/>
  <c r="D64" i="8"/>
  <c r="P39" i="16" l="1"/>
  <c r="Q39" i="16"/>
  <c r="R39" i="16"/>
  <c r="S39" i="16"/>
  <c r="T39" i="16"/>
  <c r="U39" i="16"/>
  <c r="V39" i="16"/>
  <c r="W39" i="16"/>
  <c r="X39" i="16"/>
  <c r="O39" i="16"/>
  <c r="C39" i="16"/>
  <c r="D39" i="16"/>
  <c r="E39" i="16"/>
  <c r="F39" i="16"/>
  <c r="G39" i="16"/>
  <c r="H39" i="16"/>
  <c r="I39" i="16"/>
  <c r="J39" i="16"/>
  <c r="K39" i="16"/>
  <c r="B39" i="16"/>
  <c r="T63" i="8"/>
  <c r="R63" i="8"/>
  <c r="P63" i="8"/>
  <c r="N63" i="8"/>
  <c r="L63" i="8"/>
  <c r="J63" i="8"/>
  <c r="H63" i="8"/>
  <c r="F63" i="8"/>
  <c r="D63" i="8"/>
  <c r="T62" i="8"/>
  <c r="R62" i="8"/>
  <c r="P62" i="8"/>
  <c r="N62" i="8"/>
  <c r="L62" i="8"/>
  <c r="J62" i="8"/>
  <c r="H62" i="8"/>
  <c r="F62" i="8"/>
  <c r="D62" i="8"/>
  <c r="T61" i="8"/>
  <c r="R61" i="8"/>
  <c r="P61" i="8"/>
  <c r="N61" i="8"/>
  <c r="L61" i="8"/>
  <c r="J61" i="8"/>
  <c r="H61" i="8"/>
  <c r="F61" i="8"/>
  <c r="D61" i="8"/>
  <c r="T60" i="8"/>
  <c r="R60" i="8"/>
  <c r="P60" i="8"/>
  <c r="N60" i="8"/>
  <c r="L60" i="8"/>
  <c r="J60" i="8"/>
  <c r="H60" i="8"/>
  <c r="F60" i="8"/>
  <c r="D60" i="8"/>
  <c r="T59" i="8"/>
  <c r="R59" i="8"/>
  <c r="P59" i="8"/>
  <c r="N59" i="8"/>
  <c r="L59" i="8"/>
  <c r="J59" i="8"/>
  <c r="H59" i="8"/>
  <c r="F59" i="8"/>
  <c r="D59" i="8"/>
  <c r="T58" i="8"/>
  <c r="R58" i="8"/>
  <c r="P58" i="8"/>
  <c r="N58" i="8"/>
  <c r="L58" i="8"/>
  <c r="J58" i="8"/>
  <c r="H58" i="8"/>
  <c r="F58" i="8"/>
  <c r="D58" i="8"/>
  <c r="T57" i="8"/>
  <c r="R57" i="8"/>
  <c r="P57" i="8"/>
  <c r="N57" i="8"/>
  <c r="L57" i="8"/>
  <c r="J57" i="8"/>
  <c r="H57" i="8"/>
  <c r="F57" i="8"/>
  <c r="D57" i="8"/>
  <c r="D68" i="11" l="1"/>
  <c r="F68" i="11"/>
  <c r="H68" i="11"/>
  <c r="J68" i="11"/>
  <c r="L68" i="11"/>
  <c r="N68" i="11"/>
  <c r="P68" i="11"/>
  <c r="R68" i="11"/>
  <c r="T68" i="11"/>
  <c r="B68" i="11"/>
  <c r="D67" i="11"/>
  <c r="F67" i="11"/>
  <c r="H67" i="11"/>
  <c r="J67" i="11"/>
  <c r="L67" i="11"/>
  <c r="N67" i="11"/>
  <c r="P67" i="11"/>
  <c r="R67" i="11"/>
  <c r="T67" i="11"/>
  <c r="B67" i="11"/>
  <c r="I3" i="20" l="1"/>
  <c r="I4" i="20"/>
  <c r="I5" i="20"/>
  <c r="I6" i="20"/>
  <c r="I7" i="20"/>
  <c r="I8" i="20"/>
  <c r="I9" i="20"/>
  <c r="I10" i="20"/>
  <c r="I11" i="20"/>
  <c r="I2" i="20"/>
  <c r="AF8" i="15" l="1"/>
  <c r="AF4" i="15"/>
  <c r="AG4" i="15" s="1"/>
  <c r="AF2" i="15"/>
  <c r="AG2" i="15" s="1"/>
  <c r="AF3" i="15"/>
  <c r="AG3" i="15" s="1"/>
  <c r="AF10" i="15"/>
  <c r="AG10" i="15" s="1"/>
  <c r="AF11" i="15"/>
  <c r="AG11" i="15" s="1"/>
  <c r="AF5" i="15"/>
  <c r="AG5" i="15" s="1"/>
  <c r="AF9" i="15"/>
  <c r="AG9" i="15" s="1"/>
  <c r="AF6" i="15"/>
  <c r="AG6" i="15" s="1"/>
  <c r="AF7" i="15"/>
  <c r="AG7" i="15" s="1"/>
  <c r="I7" i="15"/>
  <c r="I3" i="15"/>
  <c r="B3" i="15"/>
  <c r="I5" i="15"/>
  <c r="B5" i="15"/>
  <c r="I11" i="15"/>
  <c r="B11" i="15"/>
  <c r="I2" i="15"/>
  <c r="B2" i="15"/>
  <c r="I6" i="15"/>
  <c r="B6" i="15"/>
  <c r="I9" i="15"/>
  <c r="B9" i="15"/>
  <c r="I4" i="15"/>
  <c r="B4" i="15"/>
  <c r="I8" i="15"/>
  <c r="B8" i="15"/>
  <c r="I10" i="15"/>
  <c r="B10" i="15"/>
  <c r="H5" i="15" l="1"/>
  <c r="D44" i="6"/>
  <c r="H3" i="15"/>
  <c r="P44" i="6"/>
  <c r="O10" i="15"/>
  <c r="U44" i="6"/>
  <c r="H7" i="15"/>
  <c r="B44" i="6"/>
  <c r="O4" i="15"/>
  <c r="K44" i="6"/>
  <c r="O6" i="15"/>
  <c r="G44" i="6"/>
  <c r="H2" i="15"/>
  <c r="N44" i="6"/>
  <c r="O11" i="15"/>
  <c r="M44" i="6"/>
  <c r="O5" i="15"/>
  <c r="E44" i="6"/>
  <c r="H10" i="15"/>
  <c r="T44" i="6"/>
  <c r="O3" i="15"/>
  <c r="Q44" i="6"/>
  <c r="H8" i="15"/>
  <c r="R44" i="6"/>
  <c r="O8" i="15"/>
  <c r="S44" i="6"/>
  <c r="O7" i="15"/>
  <c r="C44" i="6"/>
  <c r="H4" i="15"/>
  <c r="J44" i="6"/>
  <c r="H9" i="15"/>
  <c r="H44" i="6"/>
  <c r="O9" i="15"/>
  <c r="I44" i="6"/>
  <c r="H6" i="15"/>
  <c r="F44" i="6"/>
  <c r="O2" i="15"/>
  <c r="O44" i="6"/>
  <c r="H11" i="15"/>
  <c r="L44" i="6"/>
  <c r="D8" i="15"/>
  <c r="D2" i="15"/>
  <c r="D7" i="15"/>
  <c r="D10" i="15"/>
  <c r="D9" i="15"/>
  <c r="D5" i="15"/>
  <c r="F10" i="15"/>
  <c r="F9" i="15"/>
  <c r="F2" i="15"/>
  <c r="F11" i="15"/>
  <c r="F5" i="15"/>
  <c r="F3" i="15"/>
  <c r="F7" i="15"/>
  <c r="D4" i="15"/>
  <c r="D6" i="15"/>
  <c r="D11" i="15"/>
  <c r="D3" i="15"/>
  <c r="F8" i="15"/>
  <c r="F4" i="15"/>
  <c r="F6" i="15"/>
  <c r="K10" i="15"/>
  <c r="K8" i="15"/>
  <c r="K4" i="15"/>
  <c r="K9" i="15"/>
  <c r="K6" i="15"/>
  <c r="K2" i="15"/>
  <c r="K11" i="15"/>
  <c r="K5" i="15"/>
  <c r="K3" i="15"/>
  <c r="K7" i="15"/>
  <c r="M10" i="15"/>
  <c r="M8" i="15"/>
  <c r="M4" i="15"/>
  <c r="M9" i="15"/>
  <c r="M6" i="15"/>
  <c r="M2" i="15"/>
  <c r="M11" i="15"/>
  <c r="M5" i="15"/>
  <c r="M3" i="15"/>
  <c r="M7" i="15"/>
  <c r="E27" i="7" l="1"/>
  <c r="M16" i="7" l="1"/>
  <c r="U40" i="6" l="1"/>
  <c r="C40" i="6"/>
  <c r="D40" i="6"/>
  <c r="E40" i="6"/>
  <c r="F40" i="6"/>
  <c r="G40" i="6"/>
  <c r="H40" i="6"/>
  <c r="I40" i="6"/>
  <c r="J40" i="6"/>
  <c r="K40" i="6"/>
  <c r="L40" i="6"/>
  <c r="M40" i="6"/>
  <c r="N40" i="6"/>
  <c r="O40" i="6"/>
  <c r="P40" i="6"/>
  <c r="Q40" i="6"/>
  <c r="R40" i="6"/>
  <c r="S40" i="6"/>
  <c r="T40" i="6"/>
  <c r="B40" i="6"/>
  <c r="E41" i="8" l="1"/>
  <c r="F41" i="8"/>
  <c r="G41" i="8"/>
  <c r="H41" i="8"/>
  <c r="I41" i="8"/>
  <c r="J41" i="8"/>
  <c r="K41" i="8"/>
  <c r="L41" i="8"/>
  <c r="M41" i="8"/>
  <c r="N41" i="8"/>
  <c r="O41" i="8"/>
  <c r="P41" i="8"/>
  <c r="Q41" i="8"/>
  <c r="R41" i="8"/>
  <c r="S41" i="8"/>
  <c r="T41" i="8"/>
  <c r="U41" i="8"/>
  <c r="D41" i="8"/>
  <c r="C41" i="8"/>
  <c r="B41" i="8"/>
  <c r="F48" i="8" l="1"/>
  <c r="H48" i="8"/>
  <c r="J48" i="8"/>
  <c r="L48" i="8"/>
  <c r="N48" i="8"/>
  <c r="P48" i="8"/>
  <c r="R48" i="8"/>
  <c r="T48" i="8"/>
  <c r="D48" i="8"/>
  <c r="B48" i="8"/>
  <c r="B45" i="8"/>
  <c r="D55" i="8"/>
  <c r="F55" i="8"/>
  <c r="H55" i="8"/>
  <c r="J55" i="8"/>
  <c r="L55" i="8"/>
  <c r="N55" i="8"/>
  <c r="P55" i="8"/>
  <c r="R55" i="8"/>
  <c r="T55" i="8"/>
  <c r="B55" i="8" l="1"/>
  <c r="D54" i="8"/>
  <c r="F54" i="8"/>
  <c r="H54" i="8"/>
  <c r="J54" i="8"/>
  <c r="L54" i="8"/>
  <c r="N54" i="8"/>
  <c r="P54" i="8"/>
  <c r="R54" i="8"/>
  <c r="T54" i="8"/>
  <c r="B54" i="8"/>
  <c r="D53" i="8"/>
  <c r="F53" i="8"/>
  <c r="H53" i="8"/>
  <c r="J53" i="8"/>
  <c r="L53" i="8"/>
  <c r="N53" i="8"/>
  <c r="P53" i="8"/>
  <c r="R53" i="8"/>
  <c r="T53" i="8"/>
  <c r="B53" i="8"/>
  <c r="D66" i="11" l="1"/>
  <c r="F66" i="11"/>
  <c r="H66" i="11"/>
  <c r="J66" i="11"/>
  <c r="L66" i="11"/>
  <c r="N66" i="11"/>
  <c r="P66" i="11"/>
  <c r="R66" i="11"/>
  <c r="T66" i="11"/>
  <c r="B66" i="11"/>
  <c r="F38" i="11" l="1"/>
  <c r="H38" i="11"/>
  <c r="J38" i="11"/>
  <c r="L38" i="11"/>
  <c r="N38" i="11"/>
  <c r="P38" i="11"/>
  <c r="R38" i="11"/>
  <c r="T38" i="11"/>
  <c r="D38" i="11"/>
  <c r="B38" i="11"/>
  <c r="B39" i="6" l="1"/>
  <c r="AK38" i="7" l="1"/>
  <c r="AG38" i="7"/>
  <c r="AC38" i="7"/>
  <c r="M38" i="7"/>
  <c r="Q38" i="7"/>
  <c r="AO38" i="7"/>
  <c r="I38" i="7"/>
  <c r="U38" i="7"/>
  <c r="Y38" i="7"/>
  <c r="E38" i="7"/>
  <c r="AK37" i="7" l="1"/>
  <c r="Y37" i="7"/>
  <c r="AC37" i="7"/>
  <c r="U37" i="7"/>
  <c r="AO37" i="7"/>
  <c r="Q37" i="7"/>
  <c r="M37" i="7"/>
  <c r="I37" i="7"/>
  <c r="AG37" i="7"/>
  <c r="E37" i="7"/>
  <c r="AC36" i="7" l="1"/>
  <c r="AO36" i="7"/>
  <c r="AK36" i="7"/>
  <c r="Y36" i="7"/>
  <c r="Q36" i="7"/>
  <c r="AG36" i="7"/>
  <c r="M36" i="7"/>
  <c r="I36" i="7"/>
  <c r="U36" i="7"/>
  <c r="E36" i="7"/>
  <c r="U35" i="7" l="1"/>
  <c r="AK35" i="7"/>
  <c r="Q35" i="7"/>
  <c r="AO35" i="7"/>
  <c r="AG35" i="7"/>
  <c r="Y35" i="7"/>
  <c r="M35" i="7"/>
  <c r="AC35" i="7"/>
  <c r="I35" i="7"/>
  <c r="E35" i="7"/>
  <c r="U34" i="7" l="1"/>
  <c r="AG34" i="7"/>
  <c r="Q34" i="7"/>
  <c r="AC34" i="7"/>
  <c r="M34" i="7"/>
  <c r="AK34" i="7"/>
  <c r="Y34" i="7"/>
  <c r="I34" i="7"/>
  <c r="AO34" i="7"/>
  <c r="E34" i="7"/>
  <c r="U33" i="7" l="1"/>
  <c r="AC33" i="7"/>
  <c r="Y33" i="7"/>
  <c r="Q33" i="7"/>
  <c r="AK33" i="7"/>
  <c r="AG33" i="7"/>
  <c r="M33" i="7"/>
  <c r="I33" i="7"/>
  <c r="AO33" i="7"/>
  <c r="E33" i="7"/>
  <c r="AC32" i="7" l="1"/>
  <c r="AK32" i="7"/>
  <c r="U32" i="7"/>
  <c r="Q32" i="7"/>
  <c r="AO32" i="7"/>
  <c r="AG32" i="7"/>
  <c r="M32" i="7"/>
  <c r="I32" i="7"/>
  <c r="Y32" i="7"/>
  <c r="E32" i="7"/>
  <c r="AG31" i="7" l="1"/>
  <c r="Y31" i="7"/>
  <c r="Q31" i="7"/>
  <c r="M31" i="7"/>
  <c r="U31" i="7"/>
  <c r="I31" i="7"/>
  <c r="AO31" i="7"/>
  <c r="AC31" i="7"/>
  <c r="AK31" i="7"/>
  <c r="E31" i="7"/>
  <c r="AO30" i="7" l="1"/>
  <c r="AK30" i="7"/>
  <c r="Y30" i="7"/>
  <c r="U30" i="7"/>
  <c r="Q30" i="7"/>
  <c r="AC30" i="7"/>
  <c r="AG30" i="7"/>
  <c r="I30" i="7"/>
  <c r="M30" i="7"/>
  <c r="E30" i="7"/>
  <c r="AO29" i="7" l="1"/>
  <c r="AK29" i="7"/>
  <c r="AG29" i="7"/>
  <c r="Q29" i="7"/>
  <c r="M29" i="7"/>
  <c r="AC29" i="7"/>
  <c r="I29" i="7"/>
  <c r="U29" i="7"/>
  <c r="Y29" i="7"/>
  <c r="E29" i="7"/>
  <c r="AK28" i="7" l="1"/>
  <c r="AO28" i="7"/>
  <c r="AG28" i="7"/>
  <c r="AC28" i="7"/>
  <c r="U28" i="7"/>
  <c r="Q28" i="7"/>
  <c r="M28" i="7"/>
  <c r="Y28" i="7"/>
  <c r="I28" i="7"/>
  <c r="E28" i="7"/>
  <c r="AK27" i="7" l="1"/>
  <c r="AC27" i="7"/>
  <c r="U27" i="7"/>
  <c r="AO27" i="7"/>
  <c r="Y27" i="7"/>
  <c r="M27" i="7"/>
  <c r="I27" i="7"/>
  <c r="AG27" i="7"/>
  <c r="Q27" i="7"/>
  <c r="AO26" i="7" l="1"/>
  <c r="AG26" i="7"/>
  <c r="AC26" i="7"/>
  <c r="U26" i="7"/>
  <c r="Q26" i="7"/>
  <c r="I26" i="7"/>
  <c r="Y26" i="7"/>
  <c r="M26" i="7"/>
  <c r="AK26" i="7"/>
  <c r="E26" i="7"/>
  <c r="AO25" i="7" l="1"/>
  <c r="AG25" i="7"/>
  <c r="Y25" i="7"/>
  <c r="AC25" i="7"/>
  <c r="U25" i="7"/>
  <c r="Q25" i="7"/>
  <c r="AK25" i="7"/>
  <c r="I25" i="7"/>
  <c r="M25" i="7"/>
  <c r="E25" i="7"/>
  <c r="AC24" i="7" l="1"/>
  <c r="U24" i="7"/>
  <c r="AG24" i="7"/>
  <c r="AO24" i="7"/>
  <c r="AK24" i="7"/>
  <c r="Y24" i="7"/>
  <c r="Q24" i="7"/>
  <c r="I24" i="7"/>
  <c r="M24" i="7"/>
  <c r="E24" i="7"/>
  <c r="AC23" i="7" l="1"/>
  <c r="Y23" i="7"/>
  <c r="U23" i="7"/>
  <c r="AK23" i="7"/>
  <c r="AO23" i="7"/>
  <c r="Q23" i="7"/>
  <c r="M23" i="7"/>
  <c r="I23" i="7"/>
  <c r="AG23" i="7"/>
  <c r="E23" i="7"/>
  <c r="AG22" i="7" l="1"/>
  <c r="Q22" i="7"/>
  <c r="M22" i="7"/>
  <c r="AC22" i="7"/>
  <c r="AO22" i="7"/>
  <c r="U22" i="7"/>
  <c r="I22" i="7"/>
  <c r="Y22" i="7"/>
  <c r="AK22" i="7"/>
  <c r="E22" i="7"/>
  <c r="Y21" i="7" l="1"/>
  <c r="U21" i="7"/>
  <c r="AO21" i="7"/>
  <c r="AK21" i="7"/>
  <c r="AC21" i="7"/>
  <c r="Q21" i="7"/>
  <c r="M21" i="7"/>
  <c r="I21" i="7"/>
  <c r="AG21" i="7"/>
  <c r="E21" i="7"/>
  <c r="AK20" i="7" l="1"/>
  <c r="Q20" i="7"/>
  <c r="M20" i="7"/>
  <c r="Y20" i="7"/>
  <c r="I20" i="7"/>
  <c r="AO20" i="7"/>
  <c r="U20" i="7"/>
  <c r="AC20" i="7"/>
  <c r="E20" i="7"/>
  <c r="AK19" i="7" l="1"/>
  <c r="AO19" i="7"/>
  <c r="AG19" i="7"/>
  <c r="AC19" i="7"/>
  <c r="Y19" i="7"/>
  <c r="U19" i="7"/>
  <c r="M19" i="7"/>
  <c r="Q19" i="7"/>
  <c r="I19" i="7"/>
  <c r="E19" i="7"/>
  <c r="AC18" i="7" l="1"/>
  <c r="Y18" i="7"/>
  <c r="U18" i="7"/>
  <c r="AO18" i="7"/>
  <c r="AG18" i="7"/>
  <c r="AK18" i="7"/>
  <c r="Q18" i="7"/>
  <c r="I18" i="7"/>
  <c r="M18" i="7"/>
  <c r="E18" i="7"/>
  <c r="Q17" i="7" l="1"/>
  <c r="AO17" i="7"/>
  <c r="Y17" i="7"/>
  <c r="AG17" i="7"/>
  <c r="AC17" i="7"/>
  <c r="U17" i="7"/>
  <c r="M17" i="7"/>
  <c r="AK17" i="7"/>
  <c r="I17" i="7"/>
  <c r="E17" i="7"/>
  <c r="AK16" i="7" l="1"/>
  <c r="AO16" i="7"/>
  <c r="AC16" i="7"/>
  <c r="U16" i="7"/>
  <c r="Q16" i="7"/>
  <c r="AG16" i="7"/>
  <c r="I16" i="7"/>
  <c r="Y16" i="7"/>
  <c r="E16" i="7"/>
  <c r="AO15" i="7" l="1"/>
  <c r="AK15" i="7"/>
  <c r="AG15" i="7"/>
  <c r="AC15" i="7"/>
  <c r="Y15" i="7"/>
  <c r="U15" i="7"/>
  <c r="Q15" i="7"/>
  <c r="M15" i="7"/>
  <c r="I15" i="7"/>
  <c r="E15" i="7"/>
  <c r="AO14" i="7" l="1"/>
  <c r="AK14" i="7"/>
  <c r="AG14" i="7"/>
  <c r="AC14" i="7"/>
  <c r="Y14" i="7"/>
  <c r="U14" i="7"/>
  <c r="Q14" i="7"/>
  <c r="M14" i="7"/>
  <c r="I14" i="7"/>
  <c r="E14" i="7"/>
  <c r="AO13" i="7" l="1"/>
  <c r="AK13" i="7"/>
  <c r="AG13" i="7"/>
  <c r="AC13" i="7"/>
  <c r="Y13" i="7"/>
  <c r="U13" i="7"/>
  <c r="Q13" i="7"/>
  <c r="M13" i="7"/>
  <c r="I13" i="7"/>
  <c r="E13" i="7"/>
  <c r="AO12" i="7" l="1"/>
  <c r="AK12" i="7"/>
  <c r="AG12" i="7"/>
  <c r="AC12" i="7"/>
  <c r="Y12" i="7"/>
  <c r="U12" i="7"/>
  <c r="Q12" i="7"/>
  <c r="M12" i="7"/>
  <c r="I12" i="7"/>
  <c r="E12" i="7"/>
  <c r="AO11" i="7" l="1"/>
  <c r="AK11" i="7"/>
  <c r="AG11" i="7"/>
  <c r="AC11" i="7"/>
  <c r="Y11" i="7"/>
  <c r="U11" i="7"/>
  <c r="Q11" i="7"/>
  <c r="M11" i="7"/>
  <c r="I11" i="7"/>
  <c r="E11" i="7"/>
  <c r="AO10" i="7" l="1"/>
  <c r="AK10" i="7"/>
  <c r="AG10" i="7"/>
  <c r="AC10" i="7"/>
  <c r="Y10" i="7"/>
  <c r="U10" i="7"/>
  <c r="Q10" i="7"/>
  <c r="M10" i="7"/>
  <c r="I10" i="7"/>
  <c r="E10" i="7"/>
  <c r="AK9" i="7" l="1"/>
  <c r="AO9" i="7"/>
  <c r="AG9" i="7"/>
  <c r="AC9" i="7"/>
  <c r="Y9" i="7"/>
  <c r="U9" i="7"/>
  <c r="Q9" i="7"/>
  <c r="M9" i="7"/>
  <c r="I9" i="7"/>
  <c r="E9" i="7"/>
  <c r="AO8" i="7" l="1"/>
  <c r="AK8" i="7"/>
  <c r="AG8" i="7"/>
  <c r="AC8" i="7"/>
  <c r="Y8" i="7"/>
  <c r="U8" i="7"/>
  <c r="Q8" i="7"/>
  <c r="M8" i="7"/>
  <c r="I8" i="7"/>
  <c r="E8" i="7"/>
  <c r="Y7" i="7" l="1"/>
  <c r="I7" i="7"/>
  <c r="AO7" i="7" l="1"/>
  <c r="AK7" i="7"/>
  <c r="AG7" i="7"/>
  <c r="AC7" i="7"/>
  <c r="U7" i="7"/>
  <c r="Q7" i="7"/>
  <c r="M7" i="7"/>
  <c r="E7" i="7"/>
  <c r="AO6" i="7"/>
  <c r="AK6" i="7"/>
  <c r="AG6" i="7"/>
  <c r="AC6" i="7"/>
  <c r="Y6" i="7"/>
  <c r="U6" i="7"/>
  <c r="Q6" i="7"/>
  <c r="M6" i="7"/>
  <c r="I6" i="7"/>
  <c r="E6" i="7"/>
  <c r="AO4" i="7"/>
  <c r="AO5" i="7"/>
  <c r="AO3" i="7" l="1"/>
  <c r="AK4" i="7"/>
  <c r="AK5" i="7"/>
  <c r="AK3" i="7"/>
  <c r="AG4" i="7"/>
  <c r="AG5" i="7"/>
  <c r="AG3" i="7"/>
  <c r="AC4" i="7"/>
  <c r="AC5" i="7"/>
  <c r="AC3" i="7"/>
  <c r="Y4" i="7"/>
  <c r="Y5" i="7"/>
  <c r="Y3" i="7"/>
  <c r="U4" i="7"/>
  <c r="U5" i="7"/>
  <c r="U3" i="7"/>
  <c r="Q4" i="7"/>
  <c r="Q5" i="7"/>
  <c r="Q3" i="7"/>
  <c r="M4" i="7"/>
  <c r="M5" i="7"/>
  <c r="M3" i="7"/>
  <c r="I4" i="7"/>
  <c r="I5" i="7"/>
  <c r="I3" i="7"/>
  <c r="E4" i="7"/>
  <c r="E5" i="7"/>
  <c r="E3" i="7"/>
  <c r="F45" i="8" l="1"/>
  <c r="H45" i="8"/>
  <c r="J45" i="8"/>
  <c r="L45" i="8"/>
  <c r="N45" i="8"/>
  <c r="P45" i="8"/>
  <c r="R45" i="8"/>
  <c r="T45" i="8"/>
  <c r="D45" i="8"/>
  <c r="C39" i="8" l="1"/>
  <c r="D39" i="8"/>
  <c r="E39" i="8"/>
  <c r="F39" i="8"/>
  <c r="G39" i="8"/>
  <c r="H39" i="8"/>
  <c r="I39" i="8"/>
  <c r="J39" i="8"/>
  <c r="K39" i="8"/>
  <c r="L39" i="8"/>
  <c r="M39" i="8"/>
  <c r="N39" i="8"/>
  <c r="O39" i="8"/>
  <c r="P39" i="8"/>
  <c r="Q39" i="8"/>
  <c r="R39" i="8"/>
  <c r="S39" i="8"/>
  <c r="T39" i="8"/>
  <c r="U39" i="8"/>
  <c r="B39" i="8"/>
  <c r="N97" i="9" l="1"/>
  <c r="N102" i="9"/>
  <c r="N104" i="9"/>
  <c r="N105" i="9"/>
  <c r="N99" i="9"/>
  <c r="N101" i="9"/>
  <c r="N96" i="9"/>
  <c r="N100" i="9"/>
  <c r="N103" i="9"/>
  <c r="N98" i="9"/>
  <c r="I99" i="9"/>
  <c r="I101" i="9"/>
  <c r="I104" i="9"/>
  <c r="I105" i="9"/>
  <c r="I100" i="9"/>
  <c r="I102" i="9"/>
  <c r="I96" i="9"/>
  <c r="I98" i="9"/>
  <c r="I103" i="9"/>
  <c r="I97" i="9"/>
  <c r="B40" i="7"/>
  <c r="N40" i="7"/>
  <c r="V40" i="7"/>
  <c r="Z40" i="7"/>
  <c r="AD40" i="7"/>
  <c r="AH40" i="7"/>
  <c r="AL40" i="7"/>
  <c r="J40" i="7"/>
  <c r="F40" i="7"/>
  <c r="R40" i="7"/>
  <c r="D39" i="6"/>
  <c r="E39" i="6"/>
  <c r="AH2" i="15" s="1"/>
  <c r="F39" i="6"/>
  <c r="G39" i="6"/>
  <c r="AH11" i="15" s="1"/>
  <c r="H39" i="6"/>
  <c r="I39" i="6"/>
  <c r="AH3" i="15" s="1"/>
  <c r="J39" i="6"/>
  <c r="K39" i="6"/>
  <c r="AH4" i="15" s="1"/>
  <c r="L39" i="6"/>
  <c r="M39" i="6"/>
  <c r="AH5" i="15" s="1"/>
  <c r="N39" i="6"/>
  <c r="O39" i="6"/>
  <c r="AH7" i="15" s="1"/>
  <c r="P39" i="6"/>
  <c r="Q39" i="6"/>
  <c r="AH6" i="15" s="1"/>
  <c r="R39" i="6"/>
  <c r="S39" i="6"/>
  <c r="AH8" i="15" s="1"/>
  <c r="T39" i="6"/>
  <c r="U39" i="6"/>
  <c r="AH9" i="15" s="1"/>
  <c r="C39" i="6"/>
  <c r="AH10" i="15" s="1"/>
  <c r="J41" i="7" l="1"/>
  <c r="C100" i="9" s="1"/>
  <c r="R41" i="7"/>
  <c r="C101" i="9" s="1"/>
  <c r="N41" i="7"/>
  <c r="C97" i="9" s="1"/>
  <c r="AH41" i="7"/>
  <c r="C102" i="9" s="1"/>
  <c r="B41" i="7"/>
  <c r="C96" i="9" s="1"/>
  <c r="Z41" i="7"/>
  <c r="C105" i="9" s="1"/>
  <c r="F41" i="7"/>
  <c r="C104" i="9" s="1"/>
  <c r="AL41" i="7"/>
  <c r="C98" i="9" s="1"/>
  <c r="V41" i="7"/>
  <c r="C99" i="9" s="1"/>
  <c r="AD41" i="7"/>
  <c r="C103" i="9" s="1"/>
  <c r="B5" i="4"/>
  <c r="B6" i="4"/>
  <c r="AC5" i="4"/>
  <c r="AC6" i="4"/>
  <c r="AC10" i="4"/>
  <c r="AC11" i="4"/>
  <c r="AC12" i="4"/>
  <c r="AC13" i="4"/>
  <c r="AC14" i="4"/>
  <c r="AC15" i="4"/>
  <c r="AC16" i="4"/>
  <c r="AC20" i="4"/>
  <c r="AC21" i="4"/>
  <c r="AC22" i="4"/>
  <c r="AC23" i="4"/>
  <c r="AC24" i="4"/>
  <c r="AC25" i="4"/>
  <c r="AC26" i="4"/>
  <c r="AC30" i="4"/>
  <c r="AC31" i="4"/>
  <c r="AC32" i="4"/>
  <c r="AC33" i="4"/>
  <c r="AC34" i="4"/>
  <c r="AC29" i="4"/>
  <c r="AC19" i="4"/>
  <c r="AC9" i="4"/>
  <c r="AC4" i="4"/>
  <c r="T5" i="4"/>
  <c r="T6" i="4"/>
  <c r="W5" i="4"/>
  <c r="W6" i="4"/>
  <c r="Z5" i="4"/>
  <c r="Z6" i="4"/>
  <c r="Z10" i="4"/>
  <c r="Z11" i="4"/>
  <c r="Z12" i="4"/>
  <c r="Z13" i="4"/>
  <c r="Z14" i="4"/>
  <c r="Z15" i="4"/>
  <c r="Z16" i="4"/>
  <c r="W10" i="4"/>
  <c r="W11" i="4"/>
  <c r="W12" i="4"/>
  <c r="W13" i="4"/>
  <c r="W14" i="4"/>
  <c r="W15" i="4"/>
  <c r="W16" i="4"/>
  <c r="T10" i="4"/>
  <c r="T11" i="4"/>
  <c r="T12" i="4"/>
  <c r="T13" i="4"/>
  <c r="T14" i="4"/>
  <c r="T15" i="4"/>
  <c r="T16" i="4"/>
  <c r="T20" i="4"/>
  <c r="T21" i="4"/>
  <c r="T22" i="4"/>
  <c r="T23" i="4"/>
  <c r="T24" i="4"/>
  <c r="T25" i="4"/>
  <c r="T26" i="4"/>
  <c r="W20" i="4"/>
  <c r="W21" i="4"/>
  <c r="W22" i="4"/>
  <c r="W23" i="4"/>
  <c r="W24" i="4"/>
  <c r="W25" i="4"/>
  <c r="W26" i="4"/>
  <c r="Z20" i="4"/>
  <c r="Z21" i="4"/>
  <c r="Z22" i="4"/>
  <c r="Z23" i="4"/>
  <c r="Z24" i="4"/>
  <c r="Z25" i="4"/>
  <c r="Z26" i="4"/>
  <c r="Z30" i="4"/>
  <c r="Z31" i="4"/>
  <c r="Z32" i="4"/>
  <c r="Z33" i="4"/>
  <c r="Z34" i="4"/>
  <c r="W30" i="4"/>
  <c r="W31" i="4"/>
  <c r="W32" i="4"/>
  <c r="W33" i="4"/>
  <c r="W34" i="4"/>
  <c r="T30" i="4"/>
  <c r="T31" i="4"/>
  <c r="T32" i="4"/>
  <c r="T33" i="4"/>
  <c r="T34" i="4"/>
  <c r="Z29" i="4"/>
  <c r="W29" i="4"/>
  <c r="T29" i="4"/>
  <c r="Z19" i="4"/>
  <c r="W19" i="4"/>
  <c r="T19" i="4"/>
  <c r="Z9" i="4"/>
  <c r="W9" i="4"/>
  <c r="T9" i="4"/>
  <c r="Z4" i="4"/>
  <c r="W4" i="4"/>
  <c r="T4" i="4"/>
  <c r="Q5" i="4"/>
  <c r="Q6" i="4"/>
  <c r="N5" i="4"/>
  <c r="N6" i="4"/>
  <c r="N10" i="4"/>
  <c r="N11" i="4"/>
  <c r="N12" i="4"/>
  <c r="N13" i="4"/>
  <c r="N14" i="4"/>
  <c r="N15" i="4"/>
  <c r="N16" i="4"/>
  <c r="Q10" i="4"/>
  <c r="Q11" i="4"/>
  <c r="Q12" i="4"/>
  <c r="Q13" i="4"/>
  <c r="Q14" i="4"/>
  <c r="Q15" i="4"/>
  <c r="Q16" i="4"/>
  <c r="Q20" i="4"/>
  <c r="Q21" i="4"/>
  <c r="Q22" i="4"/>
  <c r="Q23" i="4"/>
  <c r="Q24" i="4"/>
  <c r="Q25" i="4"/>
  <c r="Q26" i="4"/>
  <c r="N20" i="4"/>
  <c r="N21" i="4"/>
  <c r="N22" i="4"/>
  <c r="N23" i="4"/>
  <c r="N24" i="4"/>
  <c r="N25" i="4"/>
  <c r="N26" i="4"/>
  <c r="N30" i="4"/>
  <c r="N31" i="4"/>
  <c r="N32" i="4"/>
  <c r="N33" i="4"/>
  <c r="N34" i="4"/>
  <c r="Q30" i="4"/>
  <c r="Q31" i="4"/>
  <c r="Q32" i="4"/>
  <c r="Q33" i="4"/>
  <c r="Q34" i="4"/>
  <c r="Q29" i="4"/>
  <c r="N29" i="4"/>
  <c r="Q19" i="4"/>
  <c r="N19" i="4"/>
  <c r="Q9" i="4"/>
  <c r="N9" i="4"/>
  <c r="Q4" i="4"/>
  <c r="N4" i="4"/>
  <c r="K30" i="4"/>
  <c r="K31" i="4"/>
  <c r="K32" i="4"/>
  <c r="K33" i="4"/>
  <c r="K34" i="4"/>
  <c r="K20" i="4"/>
  <c r="K21" i="4"/>
  <c r="K22" i="4"/>
  <c r="K23" i="4"/>
  <c r="K24" i="4"/>
  <c r="K25" i="4"/>
  <c r="K26" i="4"/>
  <c r="K27" i="4"/>
  <c r="K10" i="4"/>
  <c r="K11" i="4"/>
  <c r="K12" i="4"/>
  <c r="K13" i="4"/>
  <c r="K14" i="4"/>
  <c r="K15" i="4"/>
  <c r="K16" i="4"/>
  <c r="K5" i="4"/>
  <c r="K6" i="4"/>
  <c r="K29" i="4"/>
  <c r="K19" i="4"/>
  <c r="K9" i="4"/>
  <c r="K4" i="4"/>
  <c r="H30" i="4"/>
  <c r="H31" i="4"/>
  <c r="H32" i="4"/>
  <c r="H33" i="4"/>
  <c r="H34" i="4"/>
  <c r="H20" i="4"/>
  <c r="H21" i="4"/>
  <c r="H22" i="4"/>
  <c r="H23" i="4"/>
  <c r="H24" i="4"/>
  <c r="H25" i="4"/>
  <c r="H26" i="4"/>
  <c r="H10" i="4"/>
  <c r="H11" i="4"/>
  <c r="H12" i="4"/>
  <c r="H13" i="4"/>
  <c r="H14" i="4"/>
  <c r="H15" i="4"/>
  <c r="H16" i="4"/>
  <c r="H5" i="4"/>
  <c r="H6" i="4"/>
  <c r="H4" i="4"/>
  <c r="H9" i="4"/>
  <c r="H19" i="4"/>
  <c r="H29" i="4"/>
  <c r="E20" i="4"/>
  <c r="E21" i="4"/>
  <c r="E22" i="4"/>
  <c r="E23" i="4"/>
  <c r="E24" i="4"/>
  <c r="E25" i="4"/>
  <c r="E26" i="4"/>
  <c r="E30" i="4"/>
  <c r="E31" i="4"/>
  <c r="E32" i="4"/>
  <c r="E33" i="4"/>
  <c r="E34" i="4"/>
  <c r="E29" i="4"/>
  <c r="E19" i="4"/>
  <c r="E10" i="4"/>
  <c r="E11" i="4"/>
  <c r="E12" i="4"/>
  <c r="E13" i="4"/>
  <c r="E14" i="4"/>
  <c r="E15" i="4"/>
  <c r="E16" i="4"/>
  <c r="E9" i="4"/>
  <c r="E5" i="4"/>
  <c r="E6" i="4"/>
  <c r="E4" i="4"/>
  <c r="AD17" i="4"/>
  <c r="AC17" i="4" s="1"/>
  <c r="AA17" i="4"/>
  <c r="Z17" i="4" s="1"/>
  <c r="X17" i="4"/>
  <c r="W17" i="4" s="1"/>
  <c r="U17" i="4"/>
  <c r="T17" i="4" s="1"/>
  <c r="R17" i="4"/>
  <c r="Q17" i="4" s="1"/>
  <c r="O17" i="4"/>
  <c r="N17" i="4" s="1"/>
  <c r="L17" i="4"/>
  <c r="K17" i="4" s="1"/>
  <c r="I17" i="4"/>
  <c r="H17" i="4" s="1"/>
  <c r="F17" i="4"/>
  <c r="E17" i="4" s="1"/>
  <c r="C27" i="4"/>
  <c r="B27" i="4" s="1"/>
  <c r="F27" i="4"/>
  <c r="E27" i="4" s="1"/>
  <c r="I27" i="4"/>
  <c r="H27" i="4" s="1"/>
  <c r="L27" i="4"/>
  <c r="O27" i="4"/>
  <c r="N27" i="4" s="1"/>
  <c r="R27" i="4"/>
  <c r="Q27" i="4" s="1"/>
  <c r="U27" i="4"/>
  <c r="T27" i="4" s="1"/>
  <c r="X27" i="4"/>
  <c r="W27" i="4" s="1"/>
  <c r="AA27" i="4"/>
  <c r="Z27" i="4" s="1"/>
  <c r="AD27" i="4"/>
  <c r="AC27" i="4" s="1"/>
  <c r="AD35" i="4"/>
  <c r="AC35" i="4" s="1"/>
  <c r="AA35" i="4"/>
  <c r="Z35" i="4" s="1"/>
  <c r="X35" i="4"/>
  <c r="W35" i="4" s="1"/>
  <c r="U35" i="4"/>
  <c r="T35" i="4" s="1"/>
  <c r="R35" i="4"/>
  <c r="Q35" i="4" s="1"/>
  <c r="O35" i="4"/>
  <c r="N35" i="4" s="1"/>
  <c r="L35" i="4"/>
  <c r="K35" i="4" s="1"/>
  <c r="I35" i="4"/>
  <c r="H35" i="4" s="1"/>
  <c r="F35" i="4"/>
  <c r="E35" i="4" s="1"/>
  <c r="C35" i="4"/>
  <c r="B35" i="4" s="1"/>
  <c r="C17" i="4"/>
  <c r="B17" i="4" s="1"/>
  <c r="B40" i="4"/>
  <c r="B30" i="4"/>
  <c r="B31" i="4"/>
  <c r="B32" i="4"/>
  <c r="B33" i="4"/>
  <c r="B34" i="4"/>
  <c r="B29" i="4"/>
  <c r="B20" i="4"/>
  <c r="B21" i="4"/>
  <c r="B22" i="4"/>
  <c r="B23" i="4"/>
  <c r="B24" i="4"/>
  <c r="B25" i="4"/>
  <c r="B26" i="4"/>
  <c r="B19" i="4"/>
  <c r="B10" i="4"/>
  <c r="B11" i="4"/>
  <c r="B12" i="4"/>
  <c r="B13" i="4"/>
  <c r="B14" i="4"/>
  <c r="B15" i="4"/>
  <c r="B16" i="4"/>
  <c r="B9" i="4"/>
  <c r="B4" i="4"/>
  <c r="F102" i="9" l="1"/>
  <c r="F105" i="9"/>
  <c r="F99" i="9"/>
  <c r="F96" i="9"/>
  <c r="F98" i="9"/>
  <c r="F103" i="9"/>
  <c r="F100" i="9"/>
  <c r="F101" i="9"/>
  <c r="F97" i="9"/>
  <c r="F104" i="9"/>
  <c r="AD7" i="4"/>
  <c r="AC7" i="4" s="1"/>
  <c r="AA7" i="4"/>
  <c r="Z7" i="4" s="1"/>
  <c r="X7" i="4"/>
  <c r="W7" i="4" s="1"/>
  <c r="U7" i="4"/>
  <c r="T7" i="4" s="1"/>
  <c r="R7" i="4"/>
  <c r="Q7" i="4" s="1"/>
  <c r="O7" i="4"/>
  <c r="N7" i="4" s="1"/>
  <c r="L7" i="4"/>
  <c r="K7" i="4" s="1"/>
  <c r="I7" i="4"/>
  <c r="H7" i="4" s="1"/>
  <c r="F7" i="4"/>
  <c r="E7" i="4" s="1"/>
  <c r="C7" i="4"/>
  <c r="B7" i="4" s="1"/>
  <c r="O36" i="4" l="1"/>
  <c r="F36" i="4"/>
  <c r="AD36" i="4"/>
  <c r="AA36" i="4"/>
  <c r="I36" i="4"/>
  <c r="C36" i="4"/>
  <c r="B36" i="4" s="1"/>
  <c r="R36" i="4"/>
  <c r="L36" i="4"/>
  <c r="U36" i="4"/>
  <c r="X36" i="4"/>
</calcChain>
</file>

<file path=xl/sharedStrings.xml><?xml version="1.0" encoding="utf-8"?>
<sst xmlns="http://schemas.openxmlformats.org/spreadsheetml/2006/main" count="1041" uniqueCount="440">
  <si>
    <t>PORTIERI</t>
  </si>
  <si>
    <t>DIFENSORI</t>
  </si>
  <si>
    <t>CENTROCAMPO</t>
  </si>
  <si>
    <t>ATTACCANTI</t>
  </si>
  <si>
    <t>RESTANTI</t>
  </si>
  <si>
    <t>BUDGET</t>
  </si>
  <si>
    <t>ALTERATI1926</t>
  </si>
  <si>
    <t>DELU TEAM</t>
  </si>
  <si>
    <t>LE TROFIE 'NFOJATE</t>
  </si>
  <si>
    <t>MAMBO FC</t>
  </si>
  <si>
    <t>MANZOTEAM</t>
  </si>
  <si>
    <t>MOJITO FC
MOJITO FC</t>
  </si>
  <si>
    <t>PANCINO TEAM</t>
  </si>
  <si>
    <t>SPACCA CFC</t>
  </si>
  <si>
    <t>PATATINAKOS
PATATINAIKOS
PATATINAIKOS 
PATATINAIKOS
PATATINAIKOS</t>
  </si>
  <si>
    <t xml:space="preserve"> SAMPMANIA
SAMPMANIA</t>
  </si>
  <si>
    <t>Crediti Buste</t>
  </si>
  <si>
    <t>ASTA QUELLI CHE.. LA SCIMMIA DI FANTACALCIO</t>
  </si>
  <si>
    <t>Bonucci</t>
  </si>
  <si>
    <t>Perotti</t>
  </si>
  <si>
    <t>Dybala</t>
  </si>
  <si>
    <t>Buffon</t>
  </si>
  <si>
    <t>Neto</t>
  </si>
  <si>
    <t>Audero</t>
  </si>
  <si>
    <t>Acerbi</t>
  </si>
  <si>
    <t>Manolas</t>
  </si>
  <si>
    <t>Silvestre</t>
  </si>
  <si>
    <t>Widmer</t>
  </si>
  <si>
    <t>Borja Valero</t>
  </si>
  <si>
    <t>Joao Mario</t>
  </si>
  <si>
    <t>Suso</t>
  </si>
  <si>
    <t>Hamsik</t>
  </si>
  <si>
    <t>Baselli</t>
  </si>
  <si>
    <t>Pavoletti</t>
  </si>
  <si>
    <t>Salah</t>
  </si>
  <si>
    <t>Niang</t>
  </si>
  <si>
    <t>Defrel</t>
  </si>
  <si>
    <t>Viviano</t>
  </si>
  <si>
    <t>Saponara</t>
  </si>
  <si>
    <t>Ansaldi</t>
  </si>
  <si>
    <t>Ljaic</t>
  </si>
  <si>
    <t>Icardi</t>
  </si>
  <si>
    <t>Consigli</t>
  </si>
  <si>
    <t>Paredes</t>
  </si>
  <si>
    <t>Berardi</t>
  </si>
  <si>
    <t>Alex Sandro</t>
  </si>
  <si>
    <t>Gomez</t>
  </si>
  <si>
    <t>Belotti</t>
  </si>
  <si>
    <t>Donnarumma</t>
  </si>
  <si>
    <t>Perisic</t>
  </si>
  <si>
    <t>Higuain</t>
  </si>
  <si>
    <t>Tatarusanu</t>
  </si>
  <si>
    <t>Mertens</t>
  </si>
  <si>
    <t>Bacca</t>
  </si>
  <si>
    <t>De Silvestri</t>
  </si>
  <si>
    <t>Khedira</t>
  </si>
  <si>
    <t>Immobile</t>
  </si>
  <si>
    <t>Reina</t>
  </si>
  <si>
    <t>Barzagli</t>
  </si>
  <si>
    <t>Handanovic</t>
  </si>
  <si>
    <t>Perin</t>
  </si>
  <si>
    <t>Sorrentino</t>
  </si>
  <si>
    <t>Marchetti</t>
  </si>
  <si>
    <t>Padelli</t>
  </si>
  <si>
    <t>Karnezis</t>
  </si>
  <si>
    <t>Gastaldello</t>
  </si>
  <si>
    <t>Masina</t>
  </si>
  <si>
    <t>Gobbi</t>
  </si>
  <si>
    <t>Astori</t>
  </si>
  <si>
    <t>Rodriguez</t>
  </si>
  <si>
    <t>Izzo</t>
  </si>
  <si>
    <t>Gentiletti</t>
  </si>
  <si>
    <t>Burdisso</t>
  </si>
  <si>
    <t>Dani Alves</t>
  </si>
  <si>
    <t>Bastos</t>
  </si>
  <si>
    <t>De Vrij</t>
  </si>
  <si>
    <t>Hoedt</t>
  </si>
  <si>
    <t>De Sciglio</t>
  </si>
  <si>
    <t>Romagnoli</t>
  </si>
  <si>
    <t>Koulibaly</t>
  </si>
  <si>
    <t>Hysaj</t>
  </si>
  <si>
    <t>Albiol</t>
  </si>
  <si>
    <t>Ghoulam</t>
  </si>
  <si>
    <t>Maksimovic</t>
  </si>
  <si>
    <t>Biraghi</t>
  </si>
  <si>
    <t>Zampano</t>
  </si>
  <si>
    <t>Florenzi</t>
  </si>
  <si>
    <t>Juan Jesus</t>
  </si>
  <si>
    <t>Bruno Peres</t>
  </si>
  <si>
    <t>Regini</t>
  </si>
  <si>
    <t>Pavlovic</t>
  </si>
  <si>
    <t>Dodò</t>
  </si>
  <si>
    <t>Calabria</t>
  </si>
  <si>
    <t>Cannavaro</t>
  </si>
  <si>
    <t>Peluso</t>
  </si>
  <si>
    <t>Molinaro</t>
  </si>
  <si>
    <t>Danilo</t>
  </si>
  <si>
    <t>Bruno Alves</t>
  </si>
  <si>
    <t>Costa</t>
  </si>
  <si>
    <t>Pasqual</t>
  </si>
  <si>
    <t>Moretti</t>
  </si>
  <si>
    <t>Di Gennaro</t>
  </si>
  <si>
    <t>Birsa</t>
  </si>
  <si>
    <t>Tello</t>
  </si>
  <si>
    <t>Rincon</t>
  </si>
  <si>
    <t>Laxalt</t>
  </si>
  <si>
    <t>Rigoni</t>
  </si>
  <si>
    <t>Candreva</t>
  </si>
  <si>
    <t>Banega</t>
  </si>
  <si>
    <t>Lemina</t>
  </si>
  <si>
    <t>Biglia</t>
  </si>
  <si>
    <t>Parolo</t>
  </si>
  <si>
    <t>Bonaventura</t>
  </si>
  <si>
    <t>Fernandez</t>
  </si>
  <si>
    <t>Montolivo</t>
  </si>
  <si>
    <t>Sosa</t>
  </si>
  <si>
    <t>Pasalic</t>
  </si>
  <si>
    <t>Allan</t>
  </si>
  <si>
    <t>Jorginho</t>
  </si>
  <si>
    <t>Magnanelli</t>
  </si>
  <si>
    <t>Benassi</t>
  </si>
  <si>
    <t>Paloschi</t>
  </si>
  <si>
    <t>Destro</t>
  </si>
  <si>
    <t>Sau</t>
  </si>
  <si>
    <t>Borriello</t>
  </si>
  <si>
    <t>Meggiorini</t>
  </si>
  <si>
    <t>Falcinelli</t>
  </si>
  <si>
    <t>Palladino</t>
  </si>
  <si>
    <t>Trotta</t>
  </si>
  <si>
    <t>Maccarone</t>
  </si>
  <si>
    <t>Pucciarelli</t>
  </si>
  <si>
    <t>Gilardino</t>
  </si>
  <si>
    <t>Kalinic</t>
  </si>
  <si>
    <t>Ilicic</t>
  </si>
  <si>
    <t>Eder</t>
  </si>
  <si>
    <t>Gabigol</t>
  </si>
  <si>
    <t>Mandzukic</t>
  </si>
  <si>
    <t>Pjaca</t>
  </si>
  <si>
    <t>Lapadula</t>
  </si>
  <si>
    <t>Callejon</t>
  </si>
  <si>
    <t>Milik</t>
  </si>
  <si>
    <t>Dzeko</t>
  </si>
  <si>
    <t>Muriel</t>
  </si>
  <si>
    <t>Quagliarella</t>
  </si>
  <si>
    <t>Matri</t>
  </si>
  <si>
    <t>Puggioni</t>
  </si>
  <si>
    <t>Tozzo</t>
  </si>
  <si>
    <t>Hart</t>
  </si>
  <si>
    <t>Sepe</t>
  </si>
  <si>
    <t>Rafael</t>
  </si>
  <si>
    <t>Carrizo</t>
  </si>
  <si>
    <t>Berni</t>
  </si>
  <si>
    <t>Szczesny</t>
  </si>
  <si>
    <t>Alisson</t>
  </si>
  <si>
    <t>Lezzerini</t>
  </si>
  <si>
    <t>Lamanna</t>
  </si>
  <si>
    <t>Gabriel</t>
  </si>
  <si>
    <t>Storari</t>
  </si>
  <si>
    <t>Sportiello</t>
  </si>
  <si>
    <t>Berisha</t>
  </si>
  <si>
    <t>Skorupski</t>
  </si>
  <si>
    <t>Martella</t>
  </si>
  <si>
    <t>Rispoli</t>
  </si>
  <si>
    <t>Vermaelen</t>
  </si>
  <si>
    <t>Miranda</t>
  </si>
  <si>
    <t>Murillo</t>
  </si>
  <si>
    <t>Zukanovic</t>
  </si>
  <si>
    <t>Basta</t>
  </si>
  <si>
    <t>Chiellini</t>
  </si>
  <si>
    <t>Isla</t>
  </si>
  <si>
    <t>Dramè</t>
  </si>
  <si>
    <t>Antonelli</t>
  </si>
  <si>
    <t>Benatia</t>
  </si>
  <si>
    <t>Abate</t>
  </si>
  <si>
    <t>Krafth</t>
  </si>
  <si>
    <t>Conti</t>
  </si>
  <si>
    <t>Zappacosta</t>
  </si>
  <si>
    <t>Edenilson</t>
  </si>
  <si>
    <t>Evra</t>
  </si>
  <si>
    <t>Ferrari G</t>
  </si>
  <si>
    <t>D'Ambrosio</t>
  </si>
  <si>
    <t>Heurtaux</t>
  </si>
  <si>
    <t>Cacciatore</t>
  </si>
  <si>
    <t>Alesami</t>
  </si>
  <si>
    <t>Orban</t>
  </si>
  <si>
    <t>Mario Rui</t>
  </si>
  <si>
    <t>Castan</t>
  </si>
  <si>
    <t>Lichsteiner</t>
  </si>
  <si>
    <t>Ceccherini</t>
  </si>
  <si>
    <t>Goldaniga</t>
  </si>
  <si>
    <t>Lukaku</t>
  </si>
  <si>
    <t>Rosi</t>
  </si>
  <si>
    <t>Zapata</t>
  </si>
  <si>
    <t>Rudiger</t>
  </si>
  <si>
    <t>Laurini</t>
  </si>
  <si>
    <t>Oliveira</t>
  </si>
  <si>
    <t>Bernardeschi</t>
  </si>
  <si>
    <t>Pjanic</t>
  </si>
  <si>
    <t>Linetty</t>
  </si>
  <si>
    <t>Felipe Anderson</t>
  </si>
  <si>
    <t>Fofana</t>
  </si>
  <si>
    <t>D'Alessandro</t>
  </si>
  <si>
    <t>Strootman</t>
  </si>
  <si>
    <t>Praet</t>
  </si>
  <si>
    <t>Kessie</t>
  </si>
  <si>
    <t>Nainggolan</t>
  </si>
  <si>
    <t>Lulic</t>
  </si>
  <si>
    <t>Krejcy</t>
  </si>
  <si>
    <t>Kums</t>
  </si>
  <si>
    <t>Torreira</t>
  </si>
  <si>
    <t>Duncan</t>
  </si>
  <si>
    <t>Padoin</t>
  </si>
  <si>
    <t>Sala</t>
  </si>
  <si>
    <t>Diamanti</t>
  </si>
  <si>
    <t>De Paul</t>
  </si>
  <si>
    <t>Verre</t>
  </si>
  <si>
    <t>Benali</t>
  </si>
  <si>
    <t>De Rossi</t>
  </si>
  <si>
    <t>Kongdombia</t>
  </si>
  <si>
    <t>Cuadrado</t>
  </si>
  <si>
    <t>Veloso</t>
  </si>
  <si>
    <t>Marchisio</t>
  </si>
  <si>
    <t>Memushaj</t>
  </si>
  <si>
    <t>Capezzi</t>
  </si>
  <si>
    <t>Alvarez</t>
  </si>
  <si>
    <t>Brozovic</t>
  </si>
  <si>
    <t>Kurtic</t>
  </si>
  <si>
    <t>Iago Falque</t>
  </si>
  <si>
    <t>Missiroli</t>
  </si>
  <si>
    <t>Joao Pedro</t>
  </si>
  <si>
    <t>Asamoah</t>
  </si>
  <si>
    <t>Diawara</t>
  </si>
  <si>
    <t>Politano</t>
  </si>
  <si>
    <t>Vecino</t>
  </si>
  <si>
    <t>Tonev</t>
  </si>
  <si>
    <t>Verdi</t>
  </si>
  <si>
    <t>Rog</t>
  </si>
  <si>
    <t>Ionita</t>
  </si>
  <si>
    <t>Ntcham</t>
  </si>
  <si>
    <t>Hetemaj</t>
  </si>
  <si>
    <t>Mounier</t>
  </si>
  <si>
    <t>Valdifiori</t>
  </si>
  <si>
    <t>Medel</t>
  </si>
  <si>
    <t>Caprari</t>
  </si>
  <si>
    <t>Manaj</t>
  </si>
  <si>
    <t>El Sharaawy</t>
  </si>
  <si>
    <t>Insigne</t>
  </si>
  <si>
    <t>Gabbiadini</t>
  </si>
  <si>
    <t>Penaranda</t>
  </si>
  <si>
    <t>Ocampos</t>
  </si>
  <si>
    <t>Zarate</t>
  </si>
  <si>
    <t>Inglese</t>
  </si>
  <si>
    <t>Boyè</t>
  </si>
  <si>
    <t>Simeone</t>
  </si>
  <si>
    <t>Jovetic</t>
  </si>
  <si>
    <t>Farias</t>
  </si>
  <si>
    <t>Thereau</t>
  </si>
  <si>
    <t>Luis Alberto</t>
  </si>
  <si>
    <t>Budimir</t>
  </si>
  <si>
    <t>Keita</t>
  </si>
  <si>
    <t>Sadiq</t>
  </si>
  <si>
    <t>Perica</t>
  </si>
  <si>
    <t>Nestorovski</t>
  </si>
  <si>
    <t>Schick</t>
  </si>
  <si>
    <t>Ragusa</t>
  </si>
  <si>
    <t>Martinez</t>
  </si>
  <si>
    <t>Babacar</t>
  </si>
  <si>
    <t xml:space="preserve">MOJITO FC
</t>
  </si>
  <si>
    <t>Giornata</t>
  </si>
  <si>
    <t>Bonus/Malus</t>
  </si>
  <si>
    <t>Totale</t>
  </si>
  <si>
    <t>Pesato</t>
  </si>
  <si>
    <t>PATATINAIKOS</t>
  </si>
  <si>
    <t>SAMPMANIA</t>
  </si>
  <si>
    <t>MOJITO FC</t>
  </si>
  <si>
    <t>Media</t>
  </si>
  <si>
    <t>M. Inglese</t>
  </si>
  <si>
    <t>Handicap</t>
  </si>
  <si>
    <t>Punti Persi</t>
  </si>
  <si>
    <t>V</t>
  </si>
  <si>
    <t>P</t>
  </si>
  <si>
    <t>S</t>
  </si>
  <si>
    <t>∑</t>
  </si>
  <si>
    <t>Fantapunti</t>
  </si>
  <si>
    <t>Punti</t>
  </si>
  <si>
    <t>Delu Team</t>
  </si>
  <si>
    <t>Le Trofie 'nfoiate</t>
  </si>
  <si>
    <t>Mambo FC</t>
  </si>
  <si>
    <t>Manzoteam</t>
  </si>
  <si>
    <t>Mojito FC</t>
  </si>
  <si>
    <t>Patatinaikos</t>
  </si>
  <si>
    <t>Sampmania</t>
  </si>
  <si>
    <t>Spacca CFC</t>
  </si>
  <si>
    <t>Classifica con Fantaculo</t>
  </si>
  <si>
    <t>Classifica Reale</t>
  </si>
  <si>
    <t>Gol fatti/ subiti</t>
  </si>
  <si>
    <t>TROFIE 'NFOIATE</t>
  </si>
  <si>
    <t>Trofie 'Nfoiate</t>
  </si>
  <si>
    <t>SQUADRE</t>
  </si>
  <si>
    <t>1° posto</t>
  </si>
  <si>
    <t>2° posto</t>
  </si>
  <si>
    <t>3° posto</t>
  </si>
  <si>
    <t>Vittoria</t>
  </si>
  <si>
    <t>Pareggio</t>
  </si>
  <si>
    <t>Sconfitta</t>
  </si>
  <si>
    <t>STRAW DOGS</t>
  </si>
  <si>
    <t>RCD SUERTE</t>
  </si>
  <si>
    <t>Straw Dogs</t>
  </si>
  <si>
    <t>RCD Suerte</t>
  </si>
  <si>
    <t>Cifra Tonda</t>
  </si>
  <si>
    <t>Punti Guadagnati</t>
  </si>
  <si>
    <t>Classifica Combinata</t>
  </si>
  <si>
    <t>Classifica Fantapunti</t>
  </si>
  <si>
    <t>MEDIA</t>
  </si>
  <si>
    <t>TOTALE</t>
  </si>
  <si>
    <t>LE TROFIE 'NFOIATE</t>
  </si>
  <si>
    <t>Squadra</t>
  </si>
  <si>
    <t>Gol Totali</t>
  </si>
  <si>
    <t>Dif.</t>
  </si>
  <si>
    <t>%</t>
  </si>
  <si>
    <t>Cent.</t>
  </si>
  <si>
    <t>Att.</t>
  </si>
  <si>
    <t>Assist Tot.</t>
  </si>
  <si>
    <t>Gol Pareggio</t>
  </si>
  <si>
    <t>Gol Vittoria</t>
  </si>
  <si>
    <t>Ammonizioni</t>
  </si>
  <si>
    <t>Espulsioni</t>
  </si>
  <si>
    <t>Gol Subiti</t>
  </si>
  <si>
    <t>Imbattibilità</t>
  </si>
  <si>
    <t>Autogol</t>
  </si>
  <si>
    <t>Gol Panchina</t>
  </si>
  <si>
    <t>Assist Panchina</t>
  </si>
  <si>
    <t>Rig Segnati</t>
  </si>
  <si>
    <t>Rig. Sbagliati</t>
  </si>
  <si>
    <t>Rig. Parati</t>
  </si>
  <si>
    <t>Partite Modificatore</t>
  </si>
  <si>
    <t>Punti Modificatore</t>
  </si>
  <si>
    <t>Tot. Punti Bonus</t>
  </si>
  <si>
    <t>Tot. Punti Malus</t>
  </si>
  <si>
    <t>Saldo</t>
  </si>
  <si>
    <t>Punti Rosa</t>
  </si>
  <si>
    <t>Strawdogs</t>
  </si>
  <si>
    <t>Trofie 'nfoiate</t>
  </si>
  <si>
    <t>Partite Giocate</t>
  </si>
  <si>
    <t>Partite Vinte</t>
  </si>
  <si>
    <t>% Vittorie</t>
  </si>
  <si>
    <t>Partite Pareggiate</t>
  </si>
  <si>
    <t>% Pareggi</t>
  </si>
  <si>
    <t>Partite Perse</t>
  </si>
  <si>
    <t>% Sconfitte</t>
  </si>
  <si>
    <t>Gol Fatti</t>
  </si>
  <si>
    <t>Diff. Reti</t>
  </si>
  <si>
    <t>Gol e assist panchina, Modificatore e Punti Bonus e Malus introdotti nel 2018-2019</t>
  </si>
  <si>
    <r>
      <rPr>
        <b/>
        <sz val="11"/>
        <color rgb="FF000000"/>
        <rFont val="Calibri"/>
        <family val="2"/>
      </rPr>
      <t>∆</t>
    </r>
    <r>
      <rPr>
        <b/>
        <sz val="8.8000000000000007"/>
        <color rgb="FF000000"/>
        <rFont val="Arial"/>
        <family val="2"/>
      </rPr>
      <t xml:space="preserve"> </t>
    </r>
    <r>
      <rPr>
        <b/>
        <sz val="10"/>
        <color rgb="FF000000"/>
        <rFont val="Arial"/>
        <family val="2"/>
      </rPr>
      <t>anno 2021-22</t>
    </r>
  </si>
  <si>
    <t>Record</t>
  </si>
  <si>
    <t>Maggior Vittorie Consecutive</t>
  </si>
  <si>
    <t>7 (Patatinaikos)</t>
  </si>
  <si>
    <t>Maggior Fantapunti Partita</t>
  </si>
  <si>
    <t>Maggior Partite Utili Consecutive</t>
  </si>
  <si>
    <t>15 (Mambo)</t>
  </si>
  <si>
    <t>Maggior Sconfitte Consecutive</t>
  </si>
  <si>
    <t>Maggior Fantaculo Fine Anno</t>
  </si>
  <si>
    <t>14,33 (Spacca)</t>
  </si>
  <si>
    <t>Minor Fantaculo Fine Anno</t>
  </si>
  <si>
    <t>-9,55 (Spacca)</t>
  </si>
  <si>
    <t>Scudetto</t>
  </si>
  <si>
    <t>Coppa Italia</t>
  </si>
  <si>
    <t>Champions League</t>
  </si>
  <si>
    <t>Europa League</t>
  </si>
  <si>
    <t>Supercoppa Italiana</t>
  </si>
  <si>
    <t>Supercoppa Europea</t>
  </si>
  <si>
    <t>Coppa Intercontinentale</t>
  </si>
  <si>
    <t>Totale Trofei</t>
  </si>
  <si>
    <t>Fascia 0 Gol</t>
  </si>
  <si>
    <t>Fascia 1 Gol</t>
  </si>
  <si>
    <t>Fascia 2 Gol</t>
  </si>
  <si>
    <t>Fascia 3 Gol</t>
  </si>
  <si>
    <t>Fascia 4 Gol</t>
  </si>
  <si>
    <t>Fascia 5 Gol</t>
  </si>
  <si>
    <t>Fascia 6 Gol</t>
  </si>
  <si>
    <t>TUTTI CONTRO TUTTI</t>
  </si>
  <si>
    <t>PUNTI AVVERSARIO</t>
  </si>
  <si>
    <t xml:space="preserve"> Strawdogs</t>
  </si>
  <si>
    <t xml:space="preserve"> Delu Team</t>
  </si>
  <si>
    <t xml:space="preserve"> Trofie 'nfoiate</t>
  </si>
  <si>
    <t xml:space="preserve"> Mambo FC</t>
  </si>
  <si>
    <t xml:space="preserve"> Manzoteam</t>
  </si>
  <si>
    <t xml:space="preserve"> Mojito FC</t>
  </si>
  <si>
    <t xml:space="preserve"> RCD Suerte</t>
  </si>
  <si>
    <t xml:space="preserve"> Patatinaikos</t>
  </si>
  <si>
    <t xml:space="preserve"> Sampmania</t>
  </si>
  <si>
    <t xml:space="preserve"> Spacca CFC</t>
  </si>
  <si>
    <t>Non Sfruttati</t>
  </si>
  <si>
    <t>Gol</t>
  </si>
  <si>
    <t>Assist</t>
  </si>
  <si>
    <t>Fascia 7 Gol</t>
  </si>
  <si>
    <t>1-2</t>
  </si>
  <si>
    <t>2-1</t>
  </si>
  <si>
    <t>1-1</t>
  </si>
  <si>
    <t>3-1</t>
  </si>
  <si>
    <t>1-3</t>
  </si>
  <si>
    <t>2-3</t>
  </si>
  <si>
    <t>3-2</t>
  </si>
  <si>
    <t>3-7</t>
  </si>
  <si>
    <t>7-3</t>
  </si>
  <si>
    <t>102 (Spacca, Mojito)</t>
  </si>
  <si>
    <t>3-3</t>
  </si>
  <si>
    <t>4-0</t>
  </si>
  <si>
    <t>0-4</t>
  </si>
  <si>
    <t>2-0</t>
  </si>
  <si>
    <t>0-2</t>
  </si>
  <si>
    <t>4-3</t>
  </si>
  <si>
    <t>3-4</t>
  </si>
  <si>
    <t>0-3</t>
  </si>
  <si>
    <t>3-0</t>
  </si>
  <si>
    <t>4-1</t>
  </si>
  <si>
    <t>1-4</t>
  </si>
  <si>
    <t>% sul Totale</t>
  </si>
  <si>
    <t>5-3</t>
  </si>
  <si>
    <t>3-5</t>
  </si>
  <si>
    <t>0-1</t>
  </si>
  <si>
    <t>1-0</t>
  </si>
  <si>
    <t>2-2</t>
  </si>
  <si>
    <t>Fascia 0 Gol Avv.</t>
  </si>
  <si>
    <t>Fascia 1 Gol Avv.</t>
  </si>
  <si>
    <t>Fascia 2 Gol Avv.</t>
  </si>
  <si>
    <t>Fascia 3 Gol Avv.</t>
  </si>
  <si>
    <t>Fascia 4 Gol Avv.</t>
  </si>
  <si>
    <t>Fascia 5 Gol Avv.</t>
  </si>
  <si>
    <t>Fascia 6 Gol Avv.</t>
  </si>
  <si>
    <t>Fascia 7 Gol Avv.</t>
  </si>
  <si>
    <t>4-2</t>
  </si>
  <si>
    <t>2-4</t>
  </si>
  <si>
    <t>3-6</t>
  </si>
  <si>
    <t>6-3</t>
  </si>
  <si>
    <t>5-1</t>
  </si>
  <si>
    <t>1-5</t>
  </si>
  <si>
    <t>4-4</t>
  </si>
  <si>
    <t>0-0</t>
  </si>
  <si>
    <t>6 (Delu Team, Trofie, Suerte, Mojito)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</si>
</sst>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_-;\-* #,##0.00_-;_-* &quot;-&quot;??_-;_-@_-"/>
    <numFmt numFmtId="165" formatCode="#,##0.00&quot; &quot;[$€-407];[Red]&quot;-&quot;#,##0.00&quot; &quot;[$€-407]"/>
    <numFmt numFmtId="166" formatCode="0.0"/>
    <numFmt numFmtId="167" formatCode="0.0%"/>
    <numFmt numFmtId="168" formatCode="_-* #,##0.0_-;\-* #,##0.0_-;_-* &quot;-&quot;??_-;_-@_-"/>
  </numFmts>
  <fonts count="28" x14ac:knownFonts="1">
    <font>
      <sz val="11"/>
      <color rgb="FF000000"/>
      <name val="Arial"/>
      <family val="2"/>
    </font>
    <font>
      <u/>
      <sz val="11"/>
      <color rgb="FF0563C1"/>
      <name val="Arial"/>
      <family val="2"/>
    </font>
    <font>
      <b/>
      <i/>
      <sz val="16"/>
      <color rgb="FF000000"/>
      <name val="Arial"/>
      <family val="2"/>
    </font>
    <font>
      <b/>
      <i/>
      <u/>
      <sz val="11"/>
      <color rgb="FF000000"/>
      <name val="Arial"/>
      <family val="2"/>
    </font>
    <font>
      <b/>
      <sz val="18"/>
      <color rgb="FF0070C0"/>
      <name val="Arial"/>
      <family val="2"/>
    </font>
    <font>
      <b/>
      <sz val="11"/>
      <color rgb="FF000000"/>
      <name val="Arial"/>
      <family val="2"/>
    </font>
    <font>
      <b/>
      <sz val="10"/>
      <color rgb="FF000000"/>
      <name val="Arial"/>
      <family val="2"/>
    </font>
    <font>
      <b/>
      <sz val="9"/>
      <color rgb="FF000000"/>
      <name val="Arial"/>
      <family val="2"/>
    </font>
    <font>
      <b/>
      <sz val="9"/>
      <color rgb="FFFF0000"/>
      <name val="Arial"/>
      <family val="2"/>
    </font>
    <font>
      <b/>
      <sz val="10"/>
      <name val="Arial"/>
      <family val="2"/>
    </font>
    <font>
      <sz val="10"/>
      <color rgb="FF000000"/>
      <name val="Arial"/>
      <family val="2"/>
    </font>
    <font>
      <b/>
      <sz val="10"/>
      <color theme="9"/>
      <name val="Arial"/>
      <family val="2"/>
    </font>
    <font>
      <b/>
      <sz val="8"/>
      <color rgb="FF000000"/>
      <name val="Arial"/>
      <family val="2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8"/>
      <color theme="1"/>
      <name val="Arial"/>
      <family val="2"/>
    </font>
    <font>
      <sz val="7"/>
      <color rgb="FF000000"/>
      <name val="Arial"/>
      <family val="2"/>
    </font>
    <font>
      <b/>
      <sz val="11"/>
      <color theme="8" tint="-0.249977111117893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b/>
      <sz val="11"/>
      <color rgb="FF000000"/>
      <name val="Calibri"/>
      <family val="2"/>
    </font>
    <font>
      <b/>
      <sz val="8.8000000000000007"/>
      <color rgb="FF000000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b/>
      <sz val="11"/>
      <name val="Calibri"/>
      <family val="2"/>
    </font>
    <font>
      <sz val="11"/>
      <color rgb="FF000000"/>
      <name val="Arial"/>
      <family val="2"/>
    </font>
    <font>
      <b/>
      <sz val="11"/>
      <color theme="1"/>
      <name val="Calibri"/>
      <family val="2"/>
      <scheme val="minor"/>
    </font>
  </fonts>
  <fills count="43">
    <fill>
      <patternFill patternType="none"/>
    </fill>
    <fill>
      <patternFill patternType="gray125"/>
    </fill>
    <fill>
      <patternFill patternType="solid">
        <fgColor rgb="FFFFD320"/>
        <bgColor rgb="FFFFD320"/>
      </patternFill>
    </fill>
    <fill>
      <patternFill patternType="solid">
        <fgColor rgb="FF66FF99"/>
        <bgColor rgb="FF66FF99"/>
      </patternFill>
    </fill>
    <fill>
      <patternFill patternType="solid">
        <fgColor rgb="FF99CCFF"/>
        <bgColor rgb="FF99CCFF"/>
      </patternFill>
    </fill>
    <fill>
      <patternFill patternType="solid">
        <fgColor rgb="FFAECF00"/>
        <bgColor rgb="FFAECF00"/>
      </patternFill>
    </fill>
    <fill>
      <patternFill patternType="solid">
        <fgColor rgb="FF9999CC"/>
        <bgColor rgb="FF9999CC"/>
      </patternFill>
    </fill>
    <fill>
      <patternFill patternType="solid">
        <fgColor rgb="FFFFCC00"/>
        <bgColor rgb="FFFFCC00"/>
      </patternFill>
    </fill>
    <fill>
      <patternFill patternType="solid">
        <fgColor rgb="FF00CC00"/>
        <bgColor rgb="FF00CC00"/>
      </patternFill>
    </fill>
    <fill>
      <patternFill patternType="solid">
        <fgColor theme="5"/>
        <bgColor rgb="FFFFCC00"/>
      </patternFill>
    </fill>
    <fill>
      <patternFill patternType="solid">
        <fgColor rgb="FF0070C0"/>
        <bgColor rgb="FF00CC00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rgb="FFFFD320"/>
      </patternFill>
    </fill>
    <fill>
      <patternFill patternType="solid">
        <fgColor theme="4" tint="0.59999389629810485"/>
        <bgColor rgb="FFFFD320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rgb="FFCC9999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AF6E0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6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indexed="64"/>
      </left>
      <right style="thin">
        <color auto="1"/>
      </right>
      <top style="thick">
        <color indexed="64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ck">
        <color indexed="64"/>
      </top>
      <bottom style="thick">
        <color indexed="64"/>
      </bottom>
      <diagonal/>
    </border>
    <border>
      <left style="thin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indexed="64"/>
      </bottom>
      <diagonal/>
    </border>
    <border>
      <left style="thin">
        <color auto="1"/>
      </left>
      <right style="thick">
        <color indexed="64"/>
      </right>
      <top style="thin">
        <color auto="1"/>
      </top>
      <bottom style="thick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hair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0" fontId="3" fillId="0" borderId="0" applyNumberFormat="0" applyBorder="0" applyProtection="0"/>
    <xf numFmtId="165" fontId="3" fillId="0" borderId="0" applyBorder="0" applyProtection="0"/>
    <xf numFmtId="164" fontId="26" fillId="0" borderId="0" applyFont="0" applyFill="0" applyBorder="0" applyAlignment="0" applyProtection="0"/>
    <xf numFmtId="9" fontId="26" fillId="0" borderId="0" applyFont="0" applyFill="0" applyBorder="0" applyAlignment="0" applyProtection="0"/>
  </cellStyleXfs>
  <cellXfs count="444">
    <xf numFmtId="0" fontId="0" fillId="0" borderId="0" xfId="0"/>
    <xf numFmtId="0" fontId="6" fillId="0" borderId="4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10" fillId="0" borderId="0" xfId="0" applyFont="1" applyProtection="1">
      <protection locked="0"/>
    </xf>
    <xf numFmtId="0" fontId="6" fillId="0" borderId="5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8" fillId="0" borderId="7" xfId="0" applyFont="1" applyBorder="1"/>
    <xf numFmtId="0" fontId="7" fillId="0" borderId="1" xfId="0" applyFont="1" applyBorder="1" applyAlignment="1">
      <alignment horizontal="center"/>
    </xf>
    <xf numFmtId="0" fontId="8" fillId="0" borderId="3" xfId="0" applyFont="1" applyBorder="1"/>
    <xf numFmtId="0" fontId="6" fillId="0" borderId="14" xfId="0" applyFont="1" applyBorder="1" applyAlignment="1">
      <alignment horizontal="center"/>
    </xf>
    <xf numFmtId="0" fontId="11" fillId="0" borderId="15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/>
    <xf numFmtId="0" fontId="10" fillId="0" borderId="0" xfId="0" applyFont="1" applyBorder="1" applyAlignment="1">
      <alignment horizontal="center"/>
    </xf>
    <xf numFmtId="0" fontId="0" fillId="0" borderId="0" xfId="0" applyFill="1"/>
    <xf numFmtId="0" fontId="7" fillId="11" borderId="16" xfId="0" applyFont="1" applyFill="1" applyBorder="1" applyAlignment="1">
      <alignment horizontal="center"/>
    </xf>
    <xf numFmtId="0" fontId="7" fillId="11" borderId="14" xfId="0" applyFont="1" applyFill="1" applyBorder="1" applyAlignment="1">
      <alignment horizontal="center"/>
    </xf>
    <xf numFmtId="0" fontId="7" fillId="12" borderId="14" xfId="0" applyFont="1" applyFill="1" applyBorder="1" applyAlignment="1">
      <alignment horizontal="center"/>
    </xf>
    <xf numFmtId="0" fontId="7" fillId="12" borderId="15" xfId="0" applyFont="1" applyFill="1" applyBorder="1" applyAlignment="1">
      <alignment horizontal="center"/>
    </xf>
    <xf numFmtId="0" fontId="7" fillId="12" borderId="18" xfId="0" applyFont="1" applyFill="1" applyBorder="1" applyAlignment="1">
      <alignment horizontal="center"/>
    </xf>
    <xf numFmtId="0" fontId="7" fillId="13" borderId="14" xfId="0" applyFont="1" applyFill="1" applyBorder="1" applyAlignment="1">
      <alignment horizontal="center"/>
    </xf>
    <xf numFmtId="0" fontId="7" fillId="13" borderId="18" xfId="0" applyFont="1" applyFill="1" applyBorder="1" applyAlignment="1">
      <alignment horizontal="center"/>
    </xf>
    <xf numFmtId="0" fontId="7" fillId="14" borderId="14" xfId="0" applyFont="1" applyFill="1" applyBorder="1" applyAlignment="1">
      <alignment horizontal="center"/>
    </xf>
    <xf numFmtId="0" fontId="7" fillId="14" borderId="18" xfId="0" applyFont="1" applyFill="1" applyBorder="1" applyAlignment="1">
      <alignment horizontal="center"/>
    </xf>
    <xf numFmtId="0" fontId="7" fillId="13" borderId="6" xfId="0" applyFont="1" applyFill="1" applyBorder="1" applyAlignment="1">
      <alignment horizontal="center"/>
    </xf>
    <xf numFmtId="0" fontId="7" fillId="15" borderId="19" xfId="0" applyFont="1" applyFill="1" applyBorder="1" applyAlignment="1">
      <alignment horizontal="center"/>
    </xf>
    <xf numFmtId="0" fontId="7" fillId="15" borderId="15" xfId="0" applyFont="1" applyFill="1" applyBorder="1" applyAlignment="1">
      <alignment horizontal="center"/>
    </xf>
    <xf numFmtId="0" fontId="7" fillId="16" borderId="15" xfId="0" applyFont="1" applyFill="1" applyBorder="1" applyAlignment="1">
      <alignment horizontal="center"/>
    </xf>
    <xf numFmtId="0" fontId="7" fillId="16" borderId="17" xfId="0" applyFont="1" applyFill="1" applyBorder="1" applyAlignment="1">
      <alignment horizontal="center"/>
    </xf>
    <xf numFmtId="0" fontId="7" fillId="11" borderId="2" xfId="0" applyFont="1" applyFill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166" fontId="7" fillId="11" borderId="2" xfId="0" applyNumberFormat="1" applyFont="1" applyFill="1" applyBorder="1" applyAlignment="1">
      <alignment horizontal="center"/>
    </xf>
    <xf numFmtId="0" fontId="7" fillId="17" borderId="15" xfId="0" applyFont="1" applyFill="1" applyBorder="1" applyAlignment="1">
      <alignment horizontal="center"/>
    </xf>
    <xf numFmtId="0" fontId="7" fillId="17" borderId="19" xfId="0" applyFont="1" applyFill="1" applyBorder="1" applyAlignment="1">
      <alignment horizontal="center"/>
    </xf>
    <xf numFmtId="0" fontId="7" fillId="17" borderId="20" xfId="0" applyFont="1" applyFill="1" applyBorder="1" applyAlignment="1">
      <alignment horizontal="center"/>
    </xf>
    <xf numFmtId="0" fontId="7" fillId="17" borderId="17" xfId="0" applyFont="1" applyFill="1" applyBorder="1" applyAlignment="1">
      <alignment horizontal="center"/>
    </xf>
    <xf numFmtId="0" fontId="7" fillId="16" borderId="19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5" fillId="0" borderId="20" xfId="0" applyFont="1" applyBorder="1" applyAlignment="1">
      <alignment horizontal="center"/>
    </xf>
    <xf numFmtId="0" fontId="5" fillId="20" borderId="4" xfId="0" applyFont="1" applyFill="1" applyBorder="1" applyAlignment="1">
      <alignment horizontal="center"/>
    </xf>
    <xf numFmtId="0" fontId="0" fillId="20" borderId="26" xfId="0" applyFill="1" applyBorder="1" applyAlignment="1">
      <alignment horizontal="center"/>
    </xf>
    <xf numFmtId="0" fontId="0" fillId="23" borderId="26" xfId="0" applyFill="1" applyBorder="1" applyAlignment="1">
      <alignment horizontal="center"/>
    </xf>
    <xf numFmtId="0" fontId="0" fillId="23" borderId="28" xfId="0" applyFill="1" applyBorder="1" applyAlignment="1">
      <alignment horizontal="center"/>
    </xf>
    <xf numFmtId="0" fontId="0" fillId="20" borderId="25" xfId="0" applyFill="1" applyBorder="1" applyAlignment="1">
      <alignment horizontal="center"/>
    </xf>
    <xf numFmtId="0" fontId="14" fillId="19" borderId="4" xfId="0" applyFont="1" applyFill="1" applyBorder="1" applyAlignment="1">
      <alignment horizontal="center"/>
    </xf>
    <xf numFmtId="0" fontId="14" fillId="19" borderId="30" xfId="0" applyFont="1" applyFill="1" applyBorder="1" applyAlignment="1">
      <alignment horizontal="center"/>
    </xf>
    <xf numFmtId="0" fontId="15" fillId="19" borderId="22" xfId="0" applyFont="1" applyFill="1" applyBorder="1" applyAlignment="1">
      <alignment horizontal="center"/>
    </xf>
    <xf numFmtId="0" fontId="15" fillId="19" borderId="29" xfId="0" applyFont="1" applyFill="1" applyBorder="1" applyAlignment="1">
      <alignment horizontal="center"/>
    </xf>
    <xf numFmtId="0" fontId="0" fillId="23" borderId="17" xfId="0" applyFill="1" applyBorder="1" applyAlignment="1">
      <alignment horizontal="center"/>
    </xf>
    <xf numFmtId="0" fontId="16" fillId="21" borderId="14" xfId="0" applyFont="1" applyFill="1" applyBorder="1" applyAlignment="1" applyProtection="1">
      <alignment horizontal="center" vertical="top"/>
      <protection locked="0"/>
    </xf>
    <xf numFmtId="0" fontId="12" fillId="22" borderId="15" xfId="0" applyFont="1" applyFill="1" applyBorder="1" applyAlignment="1" applyProtection="1">
      <alignment horizontal="center" vertical="top"/>
      <protection locked="0"/>
    </xf>
    <xf numFmtId="0" fontId="12" fillId="21" borderId="14" xfId="0" applyFont="1" applyFill="1" applyBorder="1" applyAlignment="1" applyProtection="1">
      <alignment horizontal="center" vertical="top"/>
      <protection locked="0"/>
    </xf>
    <xf numFmtId="0" fontId="15" fillId="19" borderId="32" xfId="0" applyFont="1" applyFill="1" applyBorder="1" applyAlignment="1">
      <alignment horizontal="center"/>
    </xf>
    <xf numFmtId="0" fontId="5" fillId="18" borderId="4" xfId="0" applyFont="1" applyFill="1" applyBorder="1" applyAlignment="1">
      <alignment horizontal="center"/>
    </xf>
    <xf numFmtId="0" fontId="5" fillId="15" borderId="4" xfId="0" applyFont="1" applyFill="1" applyBorder="1" applyAlignment="1">
      <alignment horizontal="center"/>
    </xf>
    <xf numFmtId="0" fontId="5" fillId="16" borderId="4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5" fillId="20" borderId="26" xfId="0" applyFont="1" applyFill="1" applyBorder="1" applyAlignment="1">
      <alignment horizontal="center"/>
    </xf>
    <xf numFmtId="0" fontId="14" fillId="19" borderId="38" xfId="0" applyFont="1" applyFill="1" applyBorder="1" applyAlignment="1">
      <alignment horizontal="center"/>
    </xf>
    <xf numFmtId="0" fontId="15" fillId="19" borderId="31" xfId="0" applyFont="1" applyFill="1" applyBorder="1" applyAlignment="1">
      <alignment horizontal="center"/>
    </xf>
    <xf numFmtId="0" fontId="15" fillId="19" borderId="39" xfId="0" applyFont="1" applyFill="1" applyBorder="1" applyAlignment="1">
      <alignment horizontal="center"/>
    </xf>
    <xf numFmtId="0" fontId="0" fillId="20" borderId="27" xfId="0" applyFill="1" applyBorder="1" applyAlignment="1">
      <alignment horizontal="center"/>
    </xf>
    <xf numFmtId="0" fontId="0" fillId="20" borderId="28" xfId="0" applyFill="1" applyBorder="1" applyAlignment="1">
      <alignment horizontal="center"/>
    </xf>
    <xf numFmtId="0" fontId="0" fillId="26" borderId="0" xfId="0" applyFill="1"/>
    <xf numFmtId="0" fontId="0" fillId="11" borderId="0" xfId="0" applyFill="1"/>
    <xf numFmtId="0" fontId="0" fillId="27" borderId="0" xfId="0" applyFill="1"/>
    <xf numFmtId="0" fontId="14" fillId="20" borderId="4" xfId="0" applyFont="1" applyFill="1" applyBorder="1" applyAlignment="1">
      <alignment horizontal="center"/>
    </xf>
    <xf numFmtId="0" fontId="17" fillId="20" borderId="4" xfId="0" applyFont="1" applyFill="1" applyBorder="1" applyAlignment="1">
      <alignment horizontal="center"/>
    </xf>
    <xf numFmtId="0" fontId="17" fillId="0" borderId="4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0" fillId="0" borderId="26" xfId="0" applyFill="1" applyBorder="1" applyAlignment="1">
      <alignment horizontal="center"/>
    </xf>
    <xf numFmtId="0" fontId="0" fillId="0" borderId="0" xfId="0" applyFill="1" applyAlignment="1">
      <alignment horizontal="center"/>
    </xf>
    <xf numFmtId="0" fontId="18" fillId="20" borderId="4" xfId="0" applyFont="1" applyFill="1" applyBorder="1" applyAlignment="1">
      <alignment horizontal="center"/>
    </xf>
    <xf numFmtId="0" fontId="18" fillId="0" borderId="4" xfId="0" applyFont="1" applyFill="1" applyBorder="1" applyAlignment="1">
      <alignment horizontal="center"/>
    </xf>
    <xf numFmtId="0" fontId="0" fillId="0" borderId="25" xfId="0" applyFill="1" applyBorder="1" applyAlignment="1">
      <alignment horizontal="center"/>
    </xf>
    <xf numFmtId="0" fontId="17" fillId="0" borderId="34" xfId="0" applyFont="1" applyFill="1" applyBorder="1" applyAlignment="1">
      <alignment horizontal="center"/>
    </xf>
    <xf numFmtId="0" fontId="14" fillId="19" borderId="42" xfId="0" applyFont="1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19" fillId="19" borderId="4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" fontId="0" fillId="0" borderId="4" xfId="0" applyNumberFormat="1" applyBorder="1" applyAlignment="1">
      <alignment horizontal="center"/>
    </xf>
    <xf numFmtId="0" fontId="0" fillId="0" borderId="0" xfId="0" applyBorder="1" applyAlignment="1"/>
    <xf numFmtId="0" fontId="0" fillId="0" borderId="4" xfId="0" applyBorder="1"/>
    <xf numFmtId="0" fontId="5" fillId="25" borderId="4" xfId="0" applyFont="1" applyFill="1" applyBorder="1" applyAlignment="1">
      <alignment horizontal="center"/>
    </xf>
    <xf numFmtId="0" fontId="15" fillId="19" borderId="4" xfId="0" applyFont="1" applyFill="1" applyBorder="1" applyAlignment="1">
      <alignment horizontal="center"/>
    </xf>
    <xf numFmtId="0" fontId="5" fillId="30" borderId="4" xfId="0" applyFont="1" applyFill="1" applyBorder="1" applyAlignment="1">
      <alignment horizontal="center"/>
    </xf>
    <xf numFmtId="49" fontId="0" fillId="31" borderId="4" xfId="0" applyNumberForma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6" xfId="0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20" fillId="15" borderId="4" xfId="0" applyFont="1" applyFill="1" applyBorder="1" applyAlignment="1">
      <alignment horizontal="center"/>
    </xf>
    <xf numFmtId="0" fontId="20" fillId="37" borderId="4" xfId="0" applyFont="1" applyFill="1" applyBorder="1" applyAlignment="1">
      <alignment horizontal="center"/>
    </xf>
    <xf numFmtId="0" fontId="20" fillId="39" borderId="4" xfId="0" applyFont="1" applyFill="1" applyBorder="1" applyAlignment="1">
      <alignment horizontal="center"/>
    </xf>
    <xf numFmtId="49" fontId="0" fillId="31" borderId="5" xfId="0" applyNumberFormat="1" applyFill="1" applyBorder="1" applyAlignment="1">
      <alignment horizontal="center"/>
    </xf>
    <xf numFmtId="49" fontId="0" fillId="31" borderId="44" xfId="0" applyNumberFormat="1" applyFill="1" applyBorder="1" applyAlignment="1">
      <alignment horizontal="center"/>
    </xf>
    <xf numFmtId="0" fontId="5" fillId="37" borderId="45" xfId="0" applyFont="1" applyFill="1" applyBorder="1" applyAlignment="1">
      <alignment horizontal="center"/>
    </xf>
    <xf numFmtId="49" fontId="0" fillId="31" borderId="43" xfId="0" applyNumberFormat="1" applyFill="1" applyBorder="1" applyAlignment="1">
      <alignment horizontal="center"/>
    </xf>
    <xf numFmtId="49" fontId="0" fillId="31" borderId="46" xfId="0" applyNumberFormat="1" applyFill="1" applyBorder="1" applyAlignment="1">
      <alignment horizontal="center"/>
    </xf>
    <xf numFmtId="0" fontId="13" fillId="37" borderId="16" xfId="0" applyFont="1" applyFill="1" applyBorder="1" applyAlignment="1">
      <alignment horizontal="center"/>
    </xf>
    <xf numFmtId="0" fontId="13" fillId="37" borderId="25" xfId="0" applyFont="1" applyFill="1" applyBorder="1" applyAlignment="1">
      <alignment horizontal="center"/>
    </xf>
    <xf numFmtId="0" fontId="13" fillId="37" borderId="27" xfId="0" applyFont="1" applyFill="1" applyBorder="1" applyAlignment="1">
      <alignment horizontal="center"/>
    </xf>
    <xf numFmtId="0" fontId="0" fillId="37" borderId="16" xfId="0" applyFill="1" applyBorder="1" applyAlignment="1">
      <alignment horizontal="center"/>
    </xf>
    <xf numFmtId="0" fontId="0" fillId="37" borderId="27" xfId="0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5" fillId="27" borderId="4" xfId="0" applyFont="1" applyFill="1" applyBorder="1"/>
    <xf numFmtId="0" fontId="5" fillId="27" borderId="43" xfId="0" applyFont="1" applyFill="1" applyBorder="1"/>
    <xf numFmtId="0" fontId="19" fillId="19" borderId="5" xfId="0" applyFont="1" applyFill="1" applyBorder="1" applyAlignment="1">
      <alignment horizontal="center" vertical="center"/>
    </xf>
    <xf numFmtId="0" fontId="0" fillId="0" borderId="50" xfId="0" applyFill="1" applyBorder="1" applyAlignment="1">
      <alignment horizontal="center"/>
    </xf>
    <xf numFmtId="0" fontId="0" fillId="20" borderId="5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25" borderId="5" xfId="0" applyFill="1" applyBorder="1" applyAlignment="1">
      <alignment horizontal="center"/>
    </xf>
    <xf numFmtId="0" fontId="19" fillId="19" borderId="26" xfId="0" applyFont="1" applyFill="1" applyBorder="1" applyAlignment="1">
      <alignment horizontal="center" vertical="center"/>
    </xf>
    <xf numFmtId="0" fontId="0" fillId="20" borderId="54" xfId="0" applyFill="1" applyBorder="1" applyAlignment="1">
      <alignment horizontal="center"/>
    </xf>
    <xf numFmtId="0" fontId="0" fillId="0" borderId="7" xfId="0" applyBorder="1"/>
    <xf numFmtId="0" fontId="0" fillId="26" borderId="26" xfId="0" applyFill="1" applyBorder="1"/>
    <xf numFmtId="0" fontId="0" fillId="11" borderId="26" xfId="0" applyFill="1" applyBorder="1"/>
    <xf numFmtId="0" fontId="0" fillId="32" borderId="26" xfId="0" applyFill="1" applyBorder="1"/>
    <xf numFmtId="0" fontId="0" fillId="12" borderId="26" xfId="0" applyFill="1" applyBorder="1"/>
    <xf numFmtId="0" fontId="0" fillId="15" borderId="26" xfId="0" applyFill="1" applyBorder="1"/>
    <xf numFmtId="0" fontId="0" fillId="29" borderId="26" xfId="0" applyFill="1" applyBorder="1"/>
    <xf numFmtId="0" fontId="0" fillId="18" borderId="26" xfId="0" applyFill="1" applyBorder="1"/>
    <xf numFmtId="0" fontId="0" fillId="0" borderId="26" xfId="0" applyBorder="1"/>
    <xf numFmtId="0" fontId="0" fillId="28" borderId="5" xfId="0" applyFill="1" applyBorder="1" applyAlignment="1">
      <alignment horizontal="center"/>
    </xf>
    <xf numFmtId="0" fontId="5" fillId="23" borderId="14" xfId="0" applyFont="1" applyFill="1" applyBorder="1" applyAlignment="1">
      <alignment horizontal="center"/>
    </xf>
    <xf numFmtId="0" fontId="5" fillId="37" borderId="14" xfId="0" applyFont="1" applyFill="1" applyBorder="1" applyAlignment="1">
      <alignment horizontal="center"/>
    </xf>
    <xf numFmtId="49" fontId="5" fillId="0" borderId="5" xfId="0" applyNumberFormat="1" applyFont="1" applyFill="1" applyBorder="1" applyAlignment="1">
      <alignment horizontal="center"/>
    </xf>
    <xf numFmtId="49" fontId="5" fillId="0" borderId="4" xfId="0" applyNumberFormat="1" applyFont="1" applyFill="1" applyBorder="1" applyAlignment="1">
      <alignment horizontal="center"/>
    </xf>
    <xf numFmtId="49" fontId="5" fillId="0" borderId="44" xfId="0" applyNumberFormat="1" applyFont="1" applyFill="1" applyBorder="1" applyAlignment="1">
      <alignment horizontal="center"/>
    </xf>
    <xf numFmtId="49" fontId="5" fillId="0" borderId="50" xfId="0" applyNumberFormat="1" applyFont="1" applyFill="1" applyBorder="1" applyAlignment="1">
      <alignment horizontal="center"/>
    </xf>
    <xf numFmtId="49" fontId="5" fillId="0" borderId="43" xfId="0" applyNumberFormat="1" applyFont="1" applyFill="1" applyBorder="1" applyAlignment="1">
      <alignment horizontal="center"/>
    </xf>
    <xf numFmtId="49" fontId="5" fillId="0" borderId="46" xfId="0" applyNumberFormat="1" applyFont="1" applyFill="1" applyBorder="1" applyAlignment="1">
      <alignment horizontal="center"/>
    </xf>
    <xf numFmtId="0" fontId="5" fillId="26" borderId="5" xfId="0" applyFont="1" applyFill="1" applyBorder="1" applyAlignment="1">
      <alignment horizontal="center"/>
    </xf>
    <xf numFmtId="0" fontId="5" fillId="26" borderId="26" xfId="0" applyFont="1" applyFill="1" applyBorder="1" applyAlignment="1">
      <alignment horizontal="center"/>
    </xf>
    <xf numFmtId="0" fontId="5" fillId="0" borderId="0" xfId="0" applyFont="1"/>
    <xf numFmtId="0" fontId="5" fillId="0" borderId="7" xfId="0" applyFont="1" applyBorder="1"/>
    <xf numFmtId="0" fontId="5" fillId="0" borderId="58" xfId="0" applyFont="1" applyBorder="1"/>
    <xf numFmtId="0" fontId="5" fillId="0" borderId="55" xfId="0" applyFont="1" applyBorder="1"/>
    <xf numFmtId="0" fontId="5" fillId="0" borderId="57" xfId="0" applyFont="1" applyBorder="1"/>
    <xf numFmtId="0" fontId="5" fillId="29" borderId="5" xfId="0" applyFont="1" applyFill="1" applyBorder="1" applyAlignment="1">
      <alignment horizontal="center"/>
    </xf>
    <xf numFmtId="0" fontId="5" fillId="29" borderId="26" xfId="0" applyFont="1" applyFill="1" applyBorder="1" applyAlignment="1">
      <alignment horizontal="center"/>
    </xf>
    <xf numFmtId="166" fontId="5" fillId="11" borderId="5" xfId="0" applyNumberFormat="1" applyFont="1" applyFill="1" applyBorder="1" applyAlignment="1">
      <alignment horizontal="center"/>
    </xf>
    <xf numFmtId="166" fontId="5" fillId="11" borderId="26" xfId="0" applyNumberFormat="1" applyFont="1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2" fontId="5" fillId="37" borderId="20" xfId="0" applyNumberFormat="1" applyFont="1" applyFill="1" applyBorder="1" applyAlignment="1">
      <alignment horizontal="center"/>
    </xf>
    <xf numFmtId="2" fontId="5" fillId="23" borderId="20" xfId="0" applyNumberFormat="1" applyFont="1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37" borderId="25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20" fillId="23" borderId="26" xfId="0" applyFont="1" applyFill="1" applyBorder="1" applyAlignment="1">
      <alignment horizontal="center"/>
    </xf>
    <xf numFmtId="0" fontId="5" fillId="19" borderId="4" xfId="0" applyFont="1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20" fillId="0" borderId="5" xfId="0" applyFont="1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50" xfId="0" applyFill="1" applyBorder="1" applyAlignment="1">
      <alignment horizontal="center"/>
    </xf>
    <xf numFmtId="0" fontId="0" fillId="0" borderId="50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50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50" xfId="0" applyFill="1" applyBorder="1" applyAlignment="1">
      <alignment horizontal="center"/>
    </xf>
    <xf numFmtId="0" fontId="23" fillId="37" borderId="14" xfId="0" applyFont="1" applyFill="1" applyBorder="1" applyAlignment="1">
      <alignment horizontal="center"/>
    </xf>
    <xf numFmtId="0" fontId="0" fillId="0" borderId="50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15" borderId="4" xfId="0" applyFill="1" applyBorder="1" applyAlignment="1">
      <alignment horizontal="center" vertical="center"/>
    </xf>
    <xf numFmtId="0" fontId="5" fillId="23" borderId="4" xfId="0" applyFont="1" applyFill="1" applyBorder="1"/>
    <xf numFmtId="0" fontId="5" fillId="40" borderId="4" xfId="0" applyFont="1" applyFill="1" applyBorder="1" applyAlignment="1">
      <alignment horizontal="center" vertical="center"/>
    </xf>
    <xf numFmtId="167" fontId="5" fillId="40" borderId="4" xfId="0" applyNumberFormat="1" applyFont="1" applyFill="1" applyBorder="1" applyAlignment="1">
      <alignment horizontal="center" vertical="center"/>
    </xf>
    <xf numFmtId="0" fontId="5" fillId="20" borderId="4" xfId="0" applyFont="1" applyFill="1" applyBorder="1" applyAlignment="1">
      <alignment horizontal="center" vertical="center"/>
    </xf>
    <xf numFmtId="167" fontId="5" fillId="20" borderId="4" xfId="0" applyNumberFormat="1" applyFont="1" applyFill="1" applyBorder="1" applyAlignment="1">
      <alignment horizontal="center" vertical="center"/>
    </xf>
    <xf numFmtId="0" fontId="5" fillId="23" borderId="4" xfId="0" applyFont="1" applyFill="1" applyBorder="1" applyAlignment="1">
      <alignment horizontal="center" vertical="center"/>
    </xf>
    <xf numFmtId="0" fontId="5" fillId="15" borderId="4" xfId="0" applyFont="1" applyFill="1" applyBorder="1" applyAlignment="1">
      <alignment horizontal="center" vertical="center"/>
    </xf>
    <xf numFmtId="0" fontId="5" fillId="16" borderId="4" xfId="0" applyFont="1" applyFill="1" applyBorder="1" applyAlignment="1">
      <alignment horizontal="center" vertical="center"/>
    </xf>
    <xf numFmtId="0" fontId="5" fillId="13" borderId="4" xfId="0" applyFont="1" applyFill="1" applyBorder="1" applyAlignment="1">
      <alignment horizontal="center" vertical="center"/>
    </xf>
    <xf numFmtId="0" fontId="5" fillId="38" borderId="4" xfId="0" applyFont="1" applyFill="1" applyBorder="1" applyAlignment="1">
      <alignment horizontal="center" vertical="center"/>
    </xf>
    <xf numFmtId="0" fontId="5" fillId="14" borderId="4" xfId="0" applyFont="1" applyFill="1" applyBorder="1" applyAlignment="1">
      <alignment horizontal="center" vertical="center"/>
    </xf>
    <xf numFmtId="0" fontId="5" fillId="41" borderId="4" xfId="0" applyFont="1" applyFill="1" applyBorder="1"/>
    <xf numFmtId="0" fontId="0" fillId="40" borderId="4" xfId="0" applyFill="1" applyBorder="1" applyAlignment="1">
      <alignment horizontal="center" vertical="center"/>
    </xf>
    <xf numFmtId="167" fontId="0" fillId="40" borderId="4" xfId="0" applyNumberFormat="1" applyFill="1" applyBorder="1" applyAlignment="1">
      <alignment horizontal="center" vertical="center"/>
    </xf>
    <xf numFmtId="0" fontId="0" fillId="20" borderId="4" xfId="0" applyFill="1" applyBorder="1" applyAlignment="1">
      <alignment horizontal="center" vertical="center"/>
    </xf>
    <xf numFmtId="167" fontId="0" fillId="20" borderId="4" xfId="0" applyNumberForma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16" borderId="4" xfId="0" applyFill="1" applyBorder="1" applyAlignment="1">
      <alignment horizontal="center" vertical="center"/>
    </xf>
    <xf numFmtId="0" fontId="0" fillId="13" borderId="4" xfId="0" applyFill="1" applyBorder="1" applyAlignment="1">
      <alignment horizontal="center" vertical="center"/>
    </xf>
    <xf numFmtId="0" fontId="0" fillId="38" borderId="4" xfId="0" applyFill="1" applyBorder="1" applyAlignment="1">
      <alignment horizontal="center" vertical="center"/>
    </xf>
    <xf numFmtId="0" fontId="0" fillId="14" borderId="4" xfId="0" applyFill="1" applyBorder="1" applyAlignment="1">
      <alignment horizontal="center" vertical="center"/>
    </xf>
    <xf numFmtId="0" fontId="0" fillId="29" borderId="4" xfId="0" applyFill="1" applyBorder="1" applyAlignment="1">
      <alignment horizontal="center" vertical="center"/>
    </xf>
    <xf numFmtId="0" fontId="0" fillId="19" borderId="4" xfId="0" applyFill="1" applyBorder="1" applyAlignment="1">
      <alignment horizontal="center" vertical="center"/>
    </xf>
    <xf numFmtId="0" fontId="5" fillId="29" borderId="4" xfId="0" applyFont="1" applyFill="1" applyBorder="1" applyAlignment="1">
      <alignment horizontal="center" vertical="center"/>
    </xf>
    <xf numFmtId="0" fontId="5" fillId="19" borderId="4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25" fillId="23" borderId="4" xfId="0" applyNumberFormat="1" applyFont="1" applyFill="1" applyBorder="1" applyAlignment="1" applyProtection="1">
      <alignment horizontal="center" vertical="center"/>
    </xf>
    <xf numFmtId="0" fontId="25" fillId="36" borderId="4" xfId="0" applyNumberFormat="1" applyFont="1" applyFill="1" applyBorder="1" applyAlignment="1" applyProtection="1">
      <alignment horizontal="center" vertical="center"/>
    </xf>
    <xf numFmtId="0" fontId="0" fillId="16" borderId="22" xfId="0" applyFill="1" applyBorder="1"/>
    <xf numFmtId="0" fontId="5" fillId="23" borderId="4" xfId="0" applyFont="1" applyFill="1" applyBorder="1" applyAlignment="1">
      <alignment horizontal="center"/>
    </xf>
    <xf numFmtId="0" fontId="0" fillId="36" borderId="22" xfId="0" applyFill="1" applyBorder="1" applyAlignment="1"/>
    <xf numFmtId="0" fontId="0" fillId="36" borderId="4" xfId="0" applyFill="1" applyBorder="1"/>
    <xf numFmtId="0" fontId="5" fillId="18" borderId="55" xfId="0" applyFont="1" applyFill="1" applyBorder="1" applyAlignment="1">
      <alignment horizontal="center"/>
    </xf>
    <xf numFmtId="0" fontId="5" fillId="18" borderId="5" xfId="0" applyFont="1" applyFill="1" applyBorder="1" applyAlignment="1">
      <alignment horizontal="center"/>
    </xf>
    <xf numFmtId="0" fontId="5" fillId="0" borderId="55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16" borderId="55" xfId="0" applyFont="1" applyFill="1" applyBorder="1" applyAlignment="1">
      <alignment horizontal="center"/>
    </xf>
    <xf numFmtId="0" fontId="5" fillId="16" borderId="5" xfId="0" applyFont="1" applyFill="1" applyBorder="1" applyAlignment="1">
      <alignment horizontal="center"/>
    </xf>
    <xf numFmtId="168" fontId="5" fillId="27" borderId="4" xfId="6" applyNumberFormat="1" applyFont="1" applyFill="1" applyBorder="1" applyAlignment="1">
      <alignment horizontal="center" vertical="center"/>
    </xf>
    <xf numFmtId="0" fontId="5" fillId="42" borderId="4" xfId="0" applyFont="1" applyFill="1" applyBorder="1" applyAlignment="1">
      <alignment horizontal="left" vertical="top"/>
    </xf>
    <xf numFmtId="0" fontId="27" fillId="20" borderId="4" xfId="0" applyFont="1" applyFill="1" applyBorder="1" applyAlignment="1">
      <alignment horizontal="center" vertical="center"/>
    </xf>
    <xf numFmtId="0" fontId="27" fillId="0" borderId="4" xfId="0" applyFont="1" applyFill="1" applyBorder="1" applyAlignment="1">
      <alignment horizontal="center" vertical="center"/>
    </xf>
    <xf numFmtId="167" fontId="27" fillId="20" borderId="4" xfId="0" applyNumberFormat="1" applyFont="1" applyFill="1" applyBorder="1" applyAlignment="1">
      <alignment horizontal="center" vertical="center"/>
    </xf>
    <xf numFmtId="168" fontId="27" fillId="20" borderId="4" xfId="6" applyNumberFormat="1" applyFont="1" applyFill="1" applyBorder="1" applyAlignment="1">
      <alignment horizontal="center" vertical="center"/>
    </xf>
    <xf numFmtId="0" fontId="27" fillId="0" borderId="4" xfId="0" applyNumberFormat="1" applyFont="1" applyFill="1" applyBorder="1" applyAlignment="1">
      <alignment horizontal="center" vertical="center"/>
    </xf>
    <xf numFmtId="168" fontId="5" fillId="0" borderId="4" xfId="6" applyNumberFormat="1" applyFont="1" applyBorder="1" applyAlignment="1">
      <alignment horizontal="center" vertical="center"/>
    </xf>
    <xf numFmtId="0" fontId="0" fillId="38" borderId="20" xfId="0" applyFill="1" applyBorder="1" applyAlignment="1">
      <alignment wrapText="1"/>
    </xf>
    <xf numFmtId="0" fontId="0" fillId="0" borderId="25" xfId="0" applyFill="1" applyBorder="1" applyAlignment="1">
      <alignment horizontal="center"/>
    </xf>
    <xf numFmtId="0" fontId="5" fillId="18" borderId="25" xfId="0" applyFont="1" applyFill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5" fillId="16" borderId="25" xfId="0" applyFont="1" applyFill="1" applyBorder="1" applyAlignment="1">
      <alignment horizontal="center"/>
    </xf>
    <xf numFmtId="0" fontId="5" fillId="16" borderId="26" xfId="0" applyFont="1" applyFill="1" applyBorder="1" applyAlignment="1">
      <alignment horizontal="center"/>
    </xf>
    <xf numFmtId="0" fontId="0" fillId="0" borderId="59" xfId="0" applyBorder="1"/>
    <xf numFmtId="0" fontId="0" fillId="20" borderId="55" xfId="0" applyFill="1" applyBorder="1" applyAlignment="1">
      <alignment horizontal="center"/>
    </xf>
    <xf numFmtId="0" fontId="0" fillId="0" borderId="55" xfId="0" applyFill="1" applyBorder="1" applyAlignment="1">
      <alignment horizontal="center"/>
    </xf>
    <xf numFmtId="0" fontId="0" fillId="42" borderId="4" xfId="0" applyFill="1" applyBorder="1" applyAlignment="1">
      <alignment horizontal="center" vertical="center"/>
    </xf>
    <xf numFmtId="0" fontId="24" fillId="37" borderId="20" xfId="0" applyFont="1" applyFill="1" applyBorder="1" applyAlignment="1">
      <alignment horizontal="center"/>
    </xf>
    <xf numFmtId="166" fontId="0" fillId="19" borderId="4" xfId="0" applyNumberFormat="1" applyFill="1" applyBorder="1" applyAlignment="1">
      <alignment horizontal="center" vertical="center"/>
    </xf>
    <xf numFmtId="0" fontId="5" fillId="23" borderId="3" xfId="0" applyFont="1" applyFill="1" applyBorder="1" applyAlignment="1">
      <alignment horizontal="center"/>
    </xf>
    <xf numFmtId="0" fontId="5" fillId="37" borderId="20" xfId="0" applyFont="1" applyFill="1" applyBorder="1" applyAlignment="1">
      <alignment horizontal="center"/>
    </xf>
    <xf numFmtId="0" fontId="0" fillId="0" borderId="25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5" fillId="0" borderId="4" xfId="0" applyFont="1" applyBorder="1"/>
    <xf numFmtId="0" fontId="5" fillId="15" borderId="4" xfId="0" applyFont="1" applyFill="1" applyBorder="1"/>
    <xf numFmtId="0" fontId="5" fillId="27" borderId="0" xfId="0" applyFont="1" applyFill="1"/>
    <xf numFmtId="0" fontId="5" fillId="0" borderId="4" xfId="0" quotePrefix="1" applyFont="1" applyBorder="1"/>
    <xf numFmtId="0" fontId="5" fillId="0" borderId="4" xfId="0" applyFont="1" applyFill="1" applyBorder="1"/>
    <xf numFmtId="0" fontId="0" fillId="14" borderId="26" xfId="0" applyFill="1" applyBorder="1"/>
    <xf numFmtId="0" fontId="5" fillId="14" borderId="5" xfId="0" applyFont="1" applyFill="1" applyBorder="1" applyAlignment="1">
      <alignment horizontal="center" vertical="center"/>
    </xf>
    <xf numFmtId="9" fontId="5" fillId="14" borderId="26" xfId="7" applyFont="1" applyFill="1" applyBorder="1" applyAlignment="1">
      <alignment horizontal="center" vertical="center"/>
    </xf>
    <xf numFmtId="0" fontId="0" fillId="0" borderId="0" xfId="0" pivotButton="1"/>
    <xf numFmtId="0" fontId="0" fillId="23" borderId="4" xfId="0" applyFill="1" applyBorder="1" applyAlignment="1">
      <alignment horizontal="left"/>
    </xf>
    <xf numFmtId="0" fontId="5" fillId="36" borderId="4" xfId="0" applyNumberFormat="1" applyFont="1" applyFill="1" applyBorder="1" applyAlignment="1">
      <alignment horizontal="center" vertical="center"/>
    </xf>
    <xf numFmtId="0" fontId="0" fillId="36" borderId="4" xfId="0" applyNumberFormat="1" applyFill="1" applyBorder="1" applyAlignment="1">
      <alignment horizontal="center" vertical="center"/>
    </xf>
    <xf numFmtId="0" fontId="5" fillId="23" borderId="4" xfId="0" pivotButton="1" applyFont="1" applyFill="1" applyBorder="1" applyAlignment="1">
      <alignment horizontal="center" vertical="center"/>
    </xf>
    <xf numFmtId="0" fontId="5" fillId="36" borderId="4" xfId="0" pivotButton="1" applyNumberFormat="1" applyFont="1" applyFill="1" applyBorder="1" applyAlignment="1">
      <alignment horizontal="center" vertical="center"/>
    </xf>
    <xf numFmtId="0" fontId="5" fillId="19" borderId="5" xfId="0" applyFont="1" applyFill="1" applyBorder="1" applyAlignment="1">
      <alignment horizontal="center"/>
    </xf>
    <xf numFmtId="0" fontId="5" fillId="19" borderId="60" xfId="0" applyFont="1" applyFill="1" applyBorder="1" applyAlignment="1">
      <alignment horizontal="center"/>
    </xf>
    <xf numFmtId="0" fontId="5" fillId="19" borderId="25" xfId="0" applyFont="1" applyFill="1" applyBorder="1" applyAlignment="1">
      <alignment horizontal="center"/>
    </xf>
    <xf numFmtId="0" fontId="5" fillId="23" borderId="26" xfId="0" applyFont="1" applyFill="1" applyBorder="1" applyAlignment="1">
      <alignment horizontal="center"/>
    </xf>
    <xf numFmtId="0" fontId="5" fillId="23" borderId="60" xfId="0" applyFont="1" applyFill="1" applyBorder="1" applyAlignment="1">
      <alignment horizontal="center"/>
    </xf>
    <xf numFmtId="0" fontId="5" fillId="23" borderId="55" xfId="0" applyFont="1" applyFill="1" applyBorder="1" applyAlignment="1">
      <alignment horizontal="center"/>
    </xf>
    <xf numFmtId="1" fontId="5" fillId="19" borderId="5" xfId="0" applyNumberFormat="1" applyFont="1" applyFill="1" applyBorder="1" applyAlignment="1">
      <alignment horizontal="center" vertical="center"/>
    </xf>
    <xf numFmtId="1" fontId="5" fillId="23" borderId="26" xfId="0" applyNumberFormat="1" applyFont="1" applyFill="1" applyBorder="1" applyAlignment="1">
      <alignment horizontal="center" vertical="center"/>
    </xf>
    <xf numFmtId="1" fontId="5" fillId="23" borderId="60" xfId="0" applyNumberFormat="1" applyFont="1" applyFill="1" applyBorder="1" applyAlignment="1">
      <alignment horizontal="center" vertical="center"/>
    </xf>
    <xf numFmtId="1" fontId="5" fillId="19" borderId="25" xfId="0" applyNumberFormat="1" applyFont="1" applyFill="1" applyBorder="1" applyAlignment="1">
      <alignment horizontal="center" vertical="center"/>
    </xf>
    <xf numFmtId="1" fontId="5" fillId="23" borderId="55" xfId="0" applyNumberFormat="1" applyFont="1" applyFill="1" applyBorder="1" applyAlignment="1">
      <alignment horizontal="center" vertical="center"/>
    </xf>
    <xf numFmtId="9" fontId="0" fillId="14" borderId="26" xfId="7" applyFont="1" applyFill="1" applyBorder="1"/>
    <xf numFmtId="49" fontId="5" fillId="16" borderId="5" xfId="0" applyNumberFormat="1" applyFont="1" applyFill="1" applyBorder="1" applyAlignment="1">
      <alignment horizontal="center"/>
    </xf>
    <xf numFmtId="49" fontId="5" fillId="18" borderId="5" xfId="0" applyNumberFormat="1" applyFont="1" applyFill="1" applyBorder="1" applyAlignment="1">
      <alignment horizontal="center"/>
    </xf>
    <xf numFmtId="49" fontId="5" fillId="18" borderId="50" xfId="0" applyNumberFormat="1" applyFont="1" applyFill="1" applyBorder="1" applyAlignment="1">
      <alignment horizontal="center"/>
    </xf>
    <xf numFmtId="49" fontId="5" fillId="16" borderId="4" xfId="0" applyNumberFormat="1" applyFont="1" applyFill="1" applyBorder="1" applyAlignment="1">
      <alignment horizontal="center"/>
    </xf>
    <xf numFmtId="49" fontId="5" fillId="16" borderId="50" xfId="0" applyNumberFormat="1" applyFont="1" applyFill="1" applyBorder="1" applyAlignment="1">
      <alignment horizontal="center"/>
    </xf>
    <xf numFmtId="49" fontId="5" fillId="18" borderId="4" xfId="0" applyNumberFormat="1" applyFont="1" applyFill="1" applyBorder="1" applyAlignment="1">
      <alignment horizontal="center"/>
    </xf>
    <xf numFmtId="2" fontId="5" fillId="23" borderId="4" xfId="0" applyNumberFormat="1" applyFont="1" applyFill="1" applyBorder="1" applyAlignment="1">
      <alignment horizontal="center" vertical="center"/>
    </xf>
    <xf numFmtId="166" fontId="5" fillId="23" borderId="4" xfId="0" applyNumberFormat="1" applyFont="1" applyFill="1" applyBorder="1" applyAlignment="1">
      <alignment horizontal="center" vertical="center"/>
    </xf>
    <xf numFmtId="9" fontId="5" fillId="19" borderId="5" xfId="7" applyFont="1" applyFill="1" applyBorder="1" applyAlignment="1">
      <alignment horizontal="center" vertical="center"/>
    </xf>
    <xf numFmtId="0" fontId="5" fillId="38" borderId="26" xfId="0" applyFont="1" applyFill="1" applyBorder="1" applyAlignment="1">
      <alignment horizontal="center" vertical="center"/>
    </xf>
    <xf numFmtId="1" fontId="5" fillId="19" borderId="55" xfId="0" applyNumberFormat="1" applyFont="1" applyFill="1" applyBorder="1" applyAlignment="1">
      <alignment horizontal="center" vertical="center"/>
    </xf>
    <xf numFmtId="9" fontId="5" fillId="23" borderId="26" xfId="7" applyFont="1" applyFill="1" applyBorder="1" applyAlignment="1">
      <alignment horizontal="center" vertical="center"/>
    </xf>
    <xf numFmtId="9" fontId="5" fillId="19" borderId="60" xfId="7" applyFont="1" applyFill="1" applyBorder="1" applyAlignment="1">
      <alignment horizontal="center" vertical="center"/>
    </xf>
    <xf numFmtId="9" fontId="5" fillId="23" borderId="60" xfId="7" applyFont="1" applyFill="1" applyBorder="1" applyAlignment="1">
      <alignment horizontal="center" vertical="center"/>
    </xf>
    <xf numFmtId="49" fontId="5" fillId="16" borderId="43" xfId="0" applyNumberFormat="1" applyFont="1" applyFill="1" applyBorder="1" applyAlignment="1">
      <alignment horizontal="center"/>
    </xf>
    <xf numFmtId="49" fontId="5" fillId="18" borderId="43" xfId="0" applyNumberFormat="1" applyFont="1" applyFill="1" applyBorder="1" applyAlignment="1">
      <alignment horizontal="center"/>
    </xf>
    <xf numFmtId="0" fontId="5" fillId="25" borderId="4" xfId="0" applyNumberFormat="1" applyFont="1" applyFill="1" applyBorder="1" applyAlignment="1">
      <alignment horizontal="center"/>
    </xf>
    <xf numFmtId="49" fontId="23" fillId="16" borderId="4" xfId="0" applyNumberFormat="1" applyFont="1" applyFill="1" applyBorder="1" applyAlignment="1">
      <alignment horizontal="center"/>
    </xf>
    <xf numFmtId="0" fontId="5" fillId="18" borderId="14" xfId="0" applyFont="1" applyFill="1" applyBorder="1" applyAlignment="1">
      <alignment horizontal="center"/>
    </xf>
    <xf numFmtId="0" fontId="5" fillId="16" borderId="14" xfId="0" applyFont="1" applyFill="1" applyBorder="1" applyAlignment="1">
      <alignment horizontal="center"/>
    </xf>
    <xf numFmtId="0" fontId="0" fillId="15" borderId="25" xfId="0" applyFill="1" applyBorder="1" applyAlignment="1">
      <alignment horizontal="center"/>
    </xf>
    <xf numFmtId="0" fontId="0" fillId="15" borderId="5" xfId="0" applyFill="1" applyBorder="1" applyAlignment="1">
      <alignment horizontal="center"/>
    </xf>
    <xf numFmtId="0" fontId="0" fillId="15" borderId="50" xfId="0" applyFill="1" applyBorder="1" applyAlignment="1">
      <alignment horizontal="center"/>
    </xf>
    <xf numFmtId="9" fontId="5" fillId="18" borderId="5" xfId="7" applyFont="1" applyFill="1" applyBorder="1" applyAlignment="1">
      <alignment horizontal="center" vertical="center"/>
    </xf>
    <xf numFmtId="9" fontId="5" fillId="18" borderId="26" xfId="7" applyFont="1" applyFill="1" applyBorder="1" applyAlignment="1">
      <alignment horizontal="center" vertical="center"/>
    </xf>
    <xf numFmtId="0" fontId="6" fillId="8" borderId="10" xfId="0" applyFont="1" applyFill="1" applyBorder="1" applyAlignment="1" applyProtection="1">
      <alignment horizontal="center" wrapText="1"/>
      <protection locked="0"/>
    </xf>
    <xf numFmtId="0" fontId="6" fillId="8" borderId="21" xfId="0" applyFont="1" applyFill="1" applyBorder="1" applyAlignment="1" applyProtection="1">
      <alignment horizontal="center" wrapText="1"/>
      <protection locked="0"/>
    </xf>
    <xf numFmtId="0" fontId="6" fillId="8" borderId="11" xfId="0" applyFont="1" applyFill="1" applyBorder="1" applyAlignment="1" applyProtection="1">
      <alignment horizontal="center"/>
      <protection locked="0"/>
    </xf>
    <xf numFmtId="0" fontId="7" fillId="0" borderId="1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/>
    </xf>
    <xf numFmtId="0" fontId="7" fillId="0" borderId="12" xfId="0" applyFont="1" applyFill="1" applyBorder="1" applyAlignment="1">
      <alignment horizontal="center"/>
    </xf>
    <xf numFmtId="0" fontId="7" fillId="0" borderId="13" xfId="0" applyFont="1" applyFill="1" applyBorder="1" applyAlignment="1">
      <alignment horizontal="center"/>
    </xf>
    <xf numFmtId="0" fontId="6" fillId="2" borderId="8" xfId="0" applyFont="1" applyFill="1" applyBorder="1" applyAlignment="1" applyProtection="1">
      <alignment horizontal="center"/>
      <protection locked="0"/>
    </xf>
    <xf numFmtId="0" fontId="6" fillId="2" borderId="21" xfId="0" applyFont="1" applyFill="1" applyBorder="1" applyAlignment="1" applyProtection="1">
      <alignment horizontal="center"/>
      <protection locked="0"/>
    </xf>
    <xf numFmtId="0" fontId="6" fillId="2" borderId="9" xfId="0" applyFont="1" applyFill="1" applyBorder="1" applyAlignment="1" applyProtection="1">
      <alignment horizontal="center"/>
      <protection locked="0"/>
    </xf>
    <xf numFmtId="0" fontId="6" fillId="3" borderId="8" xfId="0" applyFont="1" applyFill="1" applyBorder="1" applyAlignment="1" applyProtection="1">
      <alignment horizontal="center"/>
      <protection locked="0"/>
    </xf>
    <xf numFmtId="0" fontId="6" fillId="3" borderId="21" xfId="0" applyFont="1" applyFill="1" applyBorder="1" applyAlignment="1" applyProtection="1">
      <alignment horizontal="center"/>
      <protection locked="0"/>
    </xf>
    <xf numFmtId="0" fontId="6" fillId="3" borderId="9" xfId="0" applyFont="1" applyFill="1" applyBorder="1" applyAlignment="1" applyProtection="1">
      <alignment horizontal="center"/>
      <protection locked="0"/>
    </xf>
    <xf numFmtId="0" fontId="6" fillId="24" borderId="8" xfId="0" applyFont="1" applyFill="1" applyBorder="1" applyAlignment="1" applyProtection="1">
      <alignment horizontal="center"/>
      <protection locked="0"/>
    </xf>
    <xf numFmtId="0" fontId="6" fillId="24" borderId="21" xfId="0" applyFont="1" applyFill="1" applyBorder="1" applyAlignment="1" applyProtection="1">
      <alignment horizontal="center"/>
      <protection locked="0"/>
    </xf>
    <xf numFmtId="0" fontId="6" fillId="24" borderId="9" xfId="0" applyFont="1" applyFill="1" applyBorder="1" applyAlignment="1" applyProtection="1">
      <alignment horizontal="center"/>
      <protection locked="0"/>
    </xf>
    <xf numFmtId="0" fontId="6" fillId="4" borderId="8" xfId="0" applyFont="1" applyFill="1" applyBorder="1" applyAlignment="1" applyProtection="1">
      <alignment horizontal="center"/>
      <protection locked="0"/>
    </xf>
    <xf numFmtId="0" fontId="6" fillId="4" borderId="21" xfId="0" applyFont="1" applyFill="1" applyBorder="1" applyAlignment="1" applyProtection="1">
      <alignment horizontal="center"/>
      <protection locked="0"/>
    </xf>
    <xf numFmtId="0" fontId="6" fillId="4" borderId="9" xfId="0" applyFont="1" applyFill="1" applyBorder="1" applyAlignment="1" applyProtection="1">
      <alignment horizontal="center"/>
      <protection locked="0"/>
    </xf>
    <xf numFmtId="0" fontId="6" fillId="5" borderId="8" xfId="0" applyFont="1" applyFill="1" applyBorder="1" applyAlignment="1" applyProtection="1">
      <alignment horizontal="center"/>
      <protection locked="0"/>
    </xf>
    <xf numFmtId="0" fontId="6" fillId="5" borderId="21" xfId="0" applyFont="1" applyFill="1" applyBorder="1" applyAlignment="1" applyProtection="1">
      <alignment horizontal="center"/>
      <protection locked="0"/>
    </xf>
    <xf numFmtId="0" fontId="6" fillId="5" borderId="9" xfId="0" applyFont="1" applyFill="1" applyBorder="1" applyAlignment="1" applyProtection="1">
      <alignment horizontal="center"/>
      <protection locked="0"/>
    </xf>
    <xf numFmtId="0" fontId="9" fillId="6" borderId="8" xfId="0" applyFont="1" applyFill="1" applyBorder="1" applyAlignment="1" applyProtection="1">
      <alignment horizontal="center" wrapText="1"/>
      <protection locked="0"/>
    </xf>
    <xf numFmtId="0" fontId="9" fillId="6" borderId="21" xfId="0" applyFont="1" applyFill="1" applyBorder="1" applyAlignment="1" applyProtection="1">
      <alignment horizontal="center" wrapText="1"/>
      <protection locked="0"/>
    </xf>
    <xf numFmtId="0" fontId="9" fillId="6" borderId="9" xfId="0" applyFont="1" applyFill="1" applyBorder="1" applyAlignment="1" applyProtection="1">
      <alignment horizontal="center"/>
      <protection locked="0"/>
    </xf>
    <xf numFmtId="0" fontId="6" fillId="7" borderId="10" xfId="0" applyFont="1" applyFill="1" applyBorder="1" applyAlignment="1" applyProtection="1">
      <alignment horizontal="center"/>
      <protection locked="0"/>
    </xf>
    <xf numFmtId="0" fontId="6" fillId="7" borderId="21" xfId="0" applyFont="1" applyFill="1" applyBorder="1" applyAlignment="1" applyProtection="1">
      <alignment horizontal="center"/>
      <protection locked="0"/>
    </xf>
    <xf numFmtId="0" fontId="6" fillId="7" borderId="11" xfId="0" applyFont="1" applyFill="1" applyBorder="1" applyAlignment="1" applyProtection="1">
      <alignment horizontal="center"/>
      <protection locked="0"/>
    </xf>
    <xf numFmtId="0" fontId="4" fillId="0" borderId="1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9" fillId="9" borderId="10" xfId="0" applyFont="1" applyFill="1" applyBorder="1" applyAlignment="1" applyProtection="1">
      <alignment horizontal="center" wrapText="1"/>
      <protection locked="0"/>
    </xf>
    <xf numFmtId="0" fontId="9" fillId="9" borderId="21" xfId="0" applyFont="1" applyFill="1" applyBorder="1" applyAlignment="1" applyProtection="1">
      <alignment horizontal="center" wrapText="1"/>
      <protection locked="0"/>
    </xf>
    <xf numFmtId="0" fontId="9" fillId="9" borderId="11" xfId="0" applyFont="1" applyFill="1" applyBorder="1" applyAlignment="1" applyProtection="1">
      <alignment horizontal="center"/>
      <protection locked="0"/>
    </xf>
    <xf numFmtId="0" fontId="6" fillId="10" borderId="10" xfId="0" applyFont="1" applyFill="1" applyBorder="1" applyAlignment="1" applyProtection="1">
      <alignment horizontal="center"/>
      <protection locked="0"/>
    </xf>
    <xf numFmtId="0" fontId="6" fillId="10" borderId="21" xfId="0" applyFont="1" applyFill="1" applyBorder="1" applyAlignment="1" applyProtection="1">
      <alignment horizontal="center"/>
      <protection locked="0"/>
    </xf>
    <xf numFmtId="0" fontId="6" fillId="10" borderId="11" xfId="0" applyFont="1" applyFill="1" applyBorder="1" applyAlignment="1" applyProtection="1">
      <alignment horizontal="center"/>
      <protection locked="0"/>
    </xf>
    <xf numFmtId="0" fontId="5" fillId="38" borderId="28" xfId="0" applyFont="1" applyFill="1" applyBorder="1" applyAlignment="1">
      <alignment horizontal="center" vertical="center"/>
    </xf>
    <xf numFmtId="0" fontId="5" fillId="38" borderId="17" xfId="0" applyFont="1" applyFill="1" applyBorder="1" applyAlignment="1">
      <alignment horizontal="center" vertical="center"/>
    </xf>
    <xf numFmtId="0" fontId="6" fillId="7" borderId="23" xfId="0" applyFont="1" applyFill="1" applyBorder="1" applyAlignment="1" applyProtection="1">
      <alignment horizontal="center" vertical="center"/>
      <protection locked="0"/>
    </xf>
    <xf numFmtId="0" fontId="6" fillId="8" borderId="23" xfId="0" applyFont="1" applyFill="1" applyBorder="1" applyAlignment="1" applyProtection="1">
      <alignment horizontal="center" vertical="center" wrapText="1"/>
      <protection locked="0"/>
    </xf>
    <xf numFmtId="0" fontId="9" fillId="9" borderId="23" xfId="0" applyFont="1" applyFill="1" applyBorder="1" applyAlignment="1" applyProtection="1">
      <alignment horizontal="center" vertical="center" wrapText="1"/>
      <protection locked="0"/>
    </xf>
    <xf numFmtId="0" fontId="6" fillId="10" borderId="23" xfId="0" applyFont="1" applyFill="1" applyBorder="1" applyAlignment="1" applyProtection="1">
      <alignment horizontal="center" vertical="center"/>
      <protection locked="0"/>
    </xf>
    <xf numFmtId="0" fontId="6" fillId="2" borderId="23" xfId="0" applyFont="1" applyFill="1" applyBorder="1" applyAlignment="1" applyProtection="1">
      <alignment horizontal="center" vertical="center"/>
      <protection locked="0"/>
    </xf>
    <xf numFmtId="0" fontId="6" fillId="3" borderId="23" xfId="0" applyFont="1" applyFill="1" applyBorder="1" applyAlignment="1" applyProtection="1">
      <alignment horizontal="center" vertical="center"/>
      <protection locked="0"/>
    </xf>
    <xf numFmtId="0" fontId="6" fillId="24" borderId="23" xfId="0" applyFont="1" applyFill="1" applyBorder="1" applyAlignment="1" applyProtection="1">
      <alignment horizontal="center" vertical="center"/>
      <protection locked="0"/>
    </xf>
    <xf numFmtId="0" fontId="6" fillId="4" borderId="23" xfId="0" applyFont="1" applyFill="1" applyBorder="1" applyAlignment="1" applyProtection="1">
      <alignment horizontal="center" vertical="center"/>
      <protection locked="0"/>
    </xf>
    <xf numFmtId="0" fontId="6" fillId="5" borderId="23" xfId="0" applyFont="1" applyFill="1" applyBorder="1" applyAlignment="1" applyProtection="1">
      <alignment horizontal="center" vertical="center"/>
      <protection locked="0"/>
    </xf>
    <xf numFmtId="0" fontId="9" fillId="6" borderId="23" xfId="0" applyFont="1" applyFill="1" applyBorder="1" applyAlignment="1" applyProtection="1">
      <alignment horizontal="center" vertical="center" wrapText="1"/>
      <protection locked="0"/>
    </xf>
    <xf numFmtId="1" fontId="5" fillId="25" borderId="4" xfId="0" applyNumberFormat="1" applyFont="1" applyFill="1" applyBorder="1" applyAlignment="1">
      <alignment horizontal="center"/>
    </xf>
    <xf numFmtId="0" fontId="5" fillId="25" borderId="40" xfId="0" applyFont="1" applyFill="1" applyBorder="1" applyAlignment="1">
      <alignment horizontal="center"/>
    </xf>
    <xf numFmtId="0" fontId="5" fillId="25" borderId="21" xfId="0" applyFont="1" applyFill="1" applyBorder="1" applyAlignment="1">
      <alignment horizontal="center"/>
    </xf>
    <xf numFmtId="0" fontId="5" fillId="25" borderId="41" xfId="0" applyFont="1" applyFill="1" applyBorder="1" applyAlignment="1">
      <alignment horizontal="center"/>
    </xf>
    <xf numFmtId="0" fontId="5" fillId="25" borderId="9" xfId="0" applyFont="1" applyFill="1" applyBorder="1" applyAlignment="1">
      <alignment horizontal="center"/>
    </xf>
    <xf numFmtId="0" fontId="6" fillId="5" borderId="35" xfId="0" applyFont="1" applyFill="1" applyBorder="1" applyAlignment="1" applyProtection="1">
      <alignment horizontal="center" vertical="top"/>
      <protection locked="0"/>
    </xf>
    <xf numFmtId="0" fontId="6" fillId="5" borderId="36" xfId="0" applyFont="1" applyFill="1" applyBorder="1" applyAlignment="1" applyProtection="1">
      <alignment horizontal="center" vertical="top"/>
      <protection locked="0"/>
    </xf>
    <xf numFmtId="0" fontId="6" fillId="5" borderId="37" xfId="0" applyFont="1" applyFill="1" applyBorder="1" applyAlignment="1" applyProtection="1">
      <alignment horizontal="center" vertical="top"/>
      <protection locked="0"/>
    </xf>
    <xf numFmtId="0" fontId="6" fillId="10" borderId="33" xfId="0" applyFont="1" applyFill="1" applyBorder="1" applyAlignment="1" applyProtection="1">
      <alignment horizontal="center" vertical="top"/>
      <protection locked="0"/>
    </xf>
    <xf numFmtId="0" fontId="6" fillId="10" borderId="24" xfId="0" applyFont="1" applyFill="1" applyBorder="1" applyAlignment="1" applyProtection="1">
      <alignment horizontal="center" vertical="top"/>
      <protection locked="0"/>
    </xf>
    <xf numFmtId="0" fontId="9" fillId="9" borderId="33" xfId="0" applyFont="1" applyFill="1" applyBorder="1" applyAlignment="1" applyProtection="1">
      <alignment horizontal="center" vertical="top" wrapText="1"/>
      <protection locked="0"/>
    </xf>
    <xf numFmtId="0" fontId="6" fillId="8" borderId="33" xfId="0" applyFont="1" applyFill="1" applyBorder="1" applyAlignment="1" applyProtection="1">
      <alignment horizontal="center" vertical="top" wrapText="1"/>
      <protection locked="0"/>
    </xf>
    <xf numFmtId="0" fontId="6" fillId="7" borderId="33" xfId="0" applyFont="1" applyFill="1" applyBorder="1" applyAlignment="1" applyProtection="1">
      <alignment horizontal="center" vertical="top"/>
      <protection locked="0"/>
    </xf>
    <xf numFmtId="0" fontId="9" fillId="6" borderId="33" xfId="0" applyFont="1" applyFill="1" applyBorder="1" applyAlignment="1" applyProtection="1">
      <alignment horizontal="center" vertical="top" wrapText="1"/>
      <protection locked="0"/>
    </xf>
    <xf numFmtId="0" fontId="0" fillId="15" borderId="4" xfId="0" applyFill="1" applyBorder="1" applyAlignment="1">
      <alignment horizontal="center" vertical="center"/>
    </xf>
    <xf numFmtId="0" fontId="6" fillId="2" borderId="33" xfId="0" applyFont="1" applyFill="1" applyBorder="1" applyAlignment="1" applyProtection="1">
      <alignment horizontal="center" vertical="top"/>
      <protection locked="0"/>
    </xf>
    <xf numFmtId="0" fontId="6" fillId="3" borderId="33" xfId="0" applyFont="1" applyFill="1" applyBorder="1" applyAlignment="1" applyProtection="1">
      <alignment horizontal="center" vertical="top"/>
      <protection locked="0"/>
    </xf>
    <xf numFmtId="0" fontId="6" fillId="24" borderId="33" xfId="0" applyFont="1" applyFill="1" applyBorder="1" applyAlignment="1" applyProtection="1">
      <alignment horizontal="center" vertical="top"/>
      <protection locked="0"/>
    </xf>
    <xf numFmtId="0" fontId="6" fillId="4" borderId="33" xfId="0" applyFont="1" applyFill="1" applyBorder="1" applyAlignment="1" applyProtection="1">
      <alignment horizontal="center" vertical="top"/>
      <protection locked="0"/>
    </xf>
    <xf numFmtId="0" fontId="5" fillId="15" borderId="56" xfId="0" applyFont="1" applyFill="1" applyBorder="1" applyAlignment="1">
      <alignment horizontal="center"/>
    </xf>
    <xf numFmtId="0" fontId="5" fillId="15" borderId="55" xfId="0" applyFont="1" applyFill="1" applyBorder="1" applyAlignment="1">
      <alignment horizontal="center"/>
    </xf>
    <xf numFmtId="0" fontId="5" fillId="12" borderId="5" xfId="0" applyFont="1" applyFill="1" applyBorder="1" applyAlignment="1">
      <alignment horizontal="center"/>
    </xf>
    <xf numFmtId="0" fontId="5" fillId="12" borderId="26" xfId="0" applyFont="1" applyFill="1" applyBorder="1" applyAlignment="1">
      <alignment horizontal="center"/>
    </xf>
    <xf numFmtId="0" fontId="5" fillId="32" borderId="56" xfId="0" applyFont="1" applyFill="1" applyBorder="1" applyAlignment="1">
      <alignment horizontal="center"/>
    </xf>
    <xf numFmtId="0" fontId="5" fillId="32" borderId="55" xfId="0" applyFont="1" applyFill="1" applyBorder="1" applyAlignment="1">
      <alignment horizontal="center"/>
    </xf>
    <xf numFmtId="0" fontId="6" fillId="7" borderId="5" xfId="0" applyFont="1" applyFill="1" applyBorder="1" applyAlignment="1" applyProtection="1">
      <alignment horizontal="center" vertical="top"/>
      <protection locked="0"/>
    </xf>
    <xf numFmtId="0" fontId="6" fillId="7" borderId="26" xfId="0" applyFont="1" applyFill="1" applyBorder="1" applyAlignment="1" applyProtection="1">
      <alignment horizontal="center" vertical="top"/>
      <protection locked="0"/>
    </xf>
    <xf numFmtId="0" fontId="6" fillId="8" borderId="5" xfId="0" applyFont="1" applyFill="1" applyBorder="1" applyAlignment="1" applyProtection="1">
      <alignment horizontal="center" vertical="top" wrapText="1"/>
      <protection locked="0"/>
    </xf>
    <xf numFmtId="0" fontId="6" fillId="8" borderId="26" xfId="0" applyFont="1" applyFill="1" applyBorder="1" applyAlignment="1" applyProtection="1">
      <alignment horizontal="center" vertical="top" wrapText="1"/>
      <protection locked="0"/>
    </xf>
    <xf numFmtId="0" fontId="9" fillId="9" borderId="5" xfId="0" applyFont="1" applyFill="1" applyBorder="1" applyAlignment="1" applyProtection="1">
      <alignment horizontal="center" vertical="top" wrapText="1"/>
      <protection locked="0"/>
    </xf>
    <xf numFmtId="0" fontId="9" fillId="9" borderId="26" xfId="0" applyFont="1" applyFill="1" applyBorder="1" applyAlignment="1" applyProtection="1">
      <alignment horizontal="center" vertical="top" wrapText="1"/>
      <protection locked="0"/>
    </xf>
    <xf numFmtId="0" fontId="6" fillId="10" borderId="54" xfId="0" applyFont="1" applyFill="1" applyBorder="1" applyAlignment="1" applyProtection="1">
      <alignment horizontal="center" vertical="top"/>
      <protection locked="0"/>
    </xf>
    <xf numFmtId="0" fontId="6" fillId="10" borderId="23" xfId="0" applyFont="1" applyFill="1" applyBorder="1" applyAlignment="1" applyProtection="1">
      <alignment horizontal="center" vertical="top"/>
      <protection locked="0"/>
    </xf>
    <xf numFmtId="0" fontId="6" fillId="2" borderId="4" xfId="0" applyFont="1" applyFill="1" applyBorder="1" applyAlignment="1" applyProtection="1">
      <alignment horizontal="center" vertical="top"/>
      <protection locked="0"/>
    </xf>
    <xf numFmtId="0" fontId="6" fillId="2" borderId="26" xfId="0" applyFont="1" applyFill="1" applyBorder="1" applyAlignment="1" applyProtection="1">
      <alignment horizontal="center" vertical="top"/>
      <protection locked="0"/>
    </xf>
    <xf numFmtId="0" fontId="6" fillId="3" borderId="5" xfId="0" applyFont="1" applyFill="1" applyBorder="1" applyAlignment="1" applyProtection="1">
      <alignment horizontal="center" vertical="top"/>
      <protection locked="0"/>
    </xf>
    <xf numFmtId="0" fontId="6" fillId="3" borderId="26" xfId="0" applyFont="1" applyFill="1" applyBorder="1" applyAlignment="1" applyProtection="1">
      <alignment horizontal="center" vertical="top"/>
      <protection locked="0"/>
    </xf>
    <xf numFmtId="0" fontId="6" fillId="24" borderId="5" xfId="0" applyFont="1" applyFill="1" applyBorder="1" applyAlignment="1" applyProtection="1">
      <alignment horizontal="center" vertical="top"/>
      <protection locked="0"/>
    </xf>
    <xf numFmtId="0" fontId="6" fillId="24" borderId="26" xfId="0" applyFont="1" applyFill="1" applyBorder="1" applyAlignment="1" applyProtection="1">
      <alignment horizontal="center" vertical="top"/>
      <protection locked="0"/>
    </xf>
    <xf numFmtId="0" fontId="6" fillId="4" borderId="5" xfId="0" applyFont="1" applyFill="1" applyBorder="1" applyAlignment="1" applyProtection="1">
      <alignment horizontal="center" vertical="top"/>
      <protection locked="0"/>
    </xf>
    <xf numFmtId="0" fontId="6" fillId="4" borderId="26" xfId="0" applyFont="1" applyFill="1" applyBorder="1" applyAlignment="1" applyProtection="1">
      <alignment horizontal="center" vertical="top"/>
      <protection locked="0"/>
    </xf>
    <xf numFmtId="0" fontId="6" fillId="5" borderId="5" xfId="0" applyFont="1" applyFill="1" applyBorder="1" applyAlignment="1" applyProtection="1">
      <alignment horizontal="center" vertical="top"/>
      <protection locked="0"/>
    </xf>
    <xf numFmtId="0" fontId="6" fillId="5" borderId="26" xfId="0" applyFont="1" applyFill="1" applyBorder="1" applyAlignment="1" applyProtection="1">
      <alignment horizontal="center" vertical="top"/>
      <protection locked="0"/>
    </xf>
    <xf numFmtId="0" fontId="9" fillId="6" borderId="5" xfId="0" applyFont="1" applyFill="1" applyBorder="1" applyAlignment="1" applyProtection="1">
      <alignment horizontal="center" vertical="top" wrapText="1"/>
      <protection locked="0"/>
    </xf>
    <xf numFmtId="0" fontId="9" fillId="6" borderId="26" xfId="0" applyFont="1" applyFill="1" applyBorder="1" applyAlignment="1" applyProtection="1">
      <alignment horizontal="center" vertical="top" wrapText="1"/>
      <protection locked="0"/>
    </xf>
    <xf numFmtId="0" fontId="5" fillId="23" borderId="4" xfId="0" applyFont="1" applyFill="1" applyBorder="1" applyAlignment="1">
      <alignment horizontal="center"/>
    </xf>
    <xf numFmtId="0" fontId="5" fillId="30" borderId="32" xfId="0" applyFont="1" applyFill="1" applyBorder="1" applyAlignment="1">
      <alignment horizontal="center"/>
    </xf>
    <xf numFmtId="0" fontId="5" fillId="30" borderId="55" xfId="0" applyFont="1" applyFill="1" applyBorder="1" applyAlignment="1">
      <alignment horizontal="center"/>
    </xf>
    <xf numFmtId="0" fontId="5" fillId="30" borderId="22" xfId="0" applyFont="1" applyFill="1" applyBorder="1" applyAlignment="1">
      <alignment horizontal="center"/>
    </xf>
    <xf numFmtId="0" fontId="0" fillId="0" borderId="25" xfId="0" applyFill="1" applyBorder="1" applyAlignment="1">
      <alignment horizontal="center"/>
    </xf>
    <xf numFmtId="0" fontId="0" fillId="0" borderId="26" xfId="0" applyFill="1" applyBorder="1" applyAlignment="1">
      <alignment horizontal="center"/>
    </xf>
    <xf numFmtId="0" fontId="20" fillId="0" borderId="32" xfId="0" applyFont="1" applyFill="1" applyBorder="1" applyAlignment="1">
      <alignment horizontal="center"/>
    </xf>
    <xf numFmtId="0" fontId="20" fillId="0" borderId="55" xfId="0" applyFont="1" applyFill="1" applyBorder="1" applyAlignment="1">
      <alignment horizontal="center"/>
    </xf>
    <xf numFmtId="0" fontId="20" fillId="0" borderId="25" xfId="0" applyFont="1" applyFill="1" applyBorder="1" applyAlignment="1">
      <alignment horizontal="center"/>
    </xf>
    <xf numFmtId="0" fontId="20" fillId="0" borderId="26" xfId="0" applyFont="1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20" fillId="0" borderId="22" xfId="0" applyFont="1" applyFill="1" applyBorder="1" applyAlignment="1">
      <alignment horizontal="center"/>
    </xf>
    <xf numFmtId="0" fontId="20" fillId="0" borderId="5" xfId="0" applyFont="1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20" fillId="0" borderId="56" xfId="0" applyFont="1" applyFill="1" applyBorder="1" applyAlignment="1">
      <alignment horizontal="center"/>
    </xf>
    <xf numFmtId="0" fontId="0" fillId="0" borderId="27" xfId="0" applyFill="1" applyBorder="1" applyAlignment="1">
      <alignment horizontal="center"/>
    </xf>
    <xf numFmtId="0" fontId="0" fillId="0" borderId="28" xfId="0" applyFill="1" applyBorder="1" applyAlignment="1">
      <alignment horizontal="center"/>
    </xf>
    <xf numFmtId="0" fontId="6" fillId="7" borderId="25" xfId="0" applyFont="1" applyFill="1" applyBorder="1" applyAlignment="1" applyProtection="1">
      <alignment horizontal="center" vertical="top"/>
      <protection locked="0"/>
    </xf>
    <xf numFmtId="0" fontId="6" fillId="8" borderId="25" xfId="0" applyFont="1" applyFill="1" applyBorder="1" applyAlignment="1" applyProtection="1">
      <alignment horizontal="center" vertical="top" wrapText="1"/>
      <protection locked="0"/>
    </xf>
    <xf numFmtId="0" fontId="9" fillId="9" borderId="25" xfId="0" applyFont="1" applyFill="1" applyBorder="1" applyAlignment="1" applyProtection="1">
      <alignment horizontal="center" vertical="top" wrapText="1"/>
      <protection locked="0"/>
    </xf>
    <xf numFmtId="0" fontId="6" fillId="10" borderId="25" xfId="0" applyFont="1" applyFill="1" applyBorder="1" applyAlignment="1" applyProtection="1">
      <alignment horizontal="center" vertical="top"/>
      <protection locked="0"/>
    </xf>
    <xf numFmtId="0" fontId="6" fillId="10" borderId="26" xfId="0" applyFont="1" applyFill="1" applyBorder="1" applyAlignment="1" applyProtection="1">
      <alignment horizontal="center" vertical="top"/>
      <protection locked="0"/>
    </xf>
    <xf numFmtId="0" fontId="6" fillId="24" borderId="25" xfId="0" applyFont="1" applyFill="1" applyBorder="1" applyAlignment="1" applyProtection="1">
      <alignment horizontal="center" vertical="top"/>
      <protection locked="0"/>
    </xf>
    <xf numFmtId="0" fontId="6" fillId="4" borderId="25" xfId="0" applyFont="1" applyFill="1" applyBorder="1" applyAlignment="1" applyProtection="1">
      <alignment horizontal="center" vertical="top"/>
      <protection locked="0"/>
    </xf>
    <xf numFmtId="0" fontId="6" fillId="5" borderId="25" xfId="0" applyFont="1" applyFill="1" applyBorder="1" applyAlignment="1" applyProtection="1">
      <alignment horizontal="center" vertical="top"/>
      <protection locked="0"/>
    </xf>
    <xf numFmtId="0" fontId="9" fillId="6" borderId="25" xfId="0" applyFont="1" applyFill="1" applyBorder="1" applyAlignment="1" applyProtection="1">
      <alignment horizontal="center" vertical="top" wrapText="1"/>
      <protection locked="0"/>
    </xf>
    <xf numFmtId="0" fontId="5" fillId="0" borderId="4" xfId="0" applyFont="1" applyBorder="1" applyAlignment="1">
      <alignment horizontal="center"/>
    </xf>
    <xf numFmtId="0" fontId="5" fillId="15" borderId="51" xfId="0" applyFont="1" applyFill="1" applyBorder="1" applyAlignment="1">
      <alignment horizontal="center"/>
    </xf>
    <xf numFmtId="0" fontId="5" fillId="15" borderId="52" xfId="0" applyFont="1" applyFill="1" applyBorder="1" applyAlignment="1">
      <alignment horizontal="center"/>
    </xf>
    <xf numFmtId="0" fontId="5" fillId="15" borderId="53" xfId="0" applyFont="1" applyFill="1" applyBorder="1" applyAlignment="1">
      <alignment horizontal="center"/>
    </xf>
    <xf numFmtId="0" fontId="5" fillId="35" borderId="47" xfId="0" applyFont="1" applyFill="1" applyBorder="1" applyAlignment="1">
      <alignment horizontal="center"/>
    </xf>
    <xf numFmtId="0" fontId="5" fillId="35" borderId="48" xfId="0" applyFont="1" applyFill="1" applyBorder="1" applyAlignment="1">
      <alignment horizontal="center"/>
    </xf>
    <xf numFmtId="0" fontId="5" fillId="35" borderId="49" xfId="0" applyFont="1" applyFill="1" applyBorder="1" applyAlignment="1">
      <alignment horizontal="center"/>
    </xf>
    <xf numFmtId="0" fontId="5" fillId="16" borderId="51" xfId="0" applyFont="1" applyFill="1" applyBorder="1" applyAlignment="1">
      <alignment horizontal="center"/>
    </xf>
    <xf numFmtId="0" fontId="5" fillId="16" borderId="52" xfId="0" applyFont="1" applyFill="1" applyBorder="1" applyAlignment="1">
      <alignment horizontal="center"/>
    </xf>
    <xf numFmtId="0" fontId="5" fillId="16" borderId="53" xfId="0" applyFont="1" applyFill="1" applyBorder="1" applyAlignment="1">
      <alignment horizontal="center"/>
    </xf>
    <xf numFmtId="0" fontId="5" fillId="36" borderId="51" xfId="0" applyFont="1" applyFill="1" applyBorder="1" applyAlignment="1">
      <alignment horizontal="center"/>
    </xf>
    <xf numFmtId="0" fontId="5" fillId="36" borderId="52" xfId="0" applyFont="1" applyFill="1" applyBorder="1" applyAlignment="1">
      <alignment horizontal="center"/>
    </xf>
    <xf numFmtId="0" fontId="5" fillId="36" borderId="53" xfId="0" applyFont="1" applyFill="1" applyBorder="1" applyAlignment="1">
      <alignment horizontal="center"/>
    </xf>
    <xf numFmtId="0" fontId="5" fillId="30" borderId="47" xfId="0" applyFont="1" applyFill="1" applyBorder="1" applyAlignment="1">
      <alignment horizontal="center"/>
    </xf>
    <xf numFmtId="0" fontId="5" fillId="30" borderId="48" xfId="0" applyFont="1" applyFill="1" applyBorder="1" applyAlignment="1">
      <alignment horizontal="center"/>
    </xf>
    <xf numFmtId="0" fontId="5" fillId="30" borderId="49" xfId="0" applyFont="1" applyFill="1" applyBorder="1" applyAlignment="1">
      <alignment horizontal="center"/>
    </xf>
    <xf numFmtId="0" fontId="5" fillId="11" borderId="51" xfId="0" applyFont="1" applyFill="1" applyBorder="1" applyAlignment="1">
      <alignment horizontal="center"/>
    </xf>
    <xf numFmtId="0" fontId="5" fillId="11" borderId="52" xfId="0" applyFont="1" applyFill="1" applyBorder="1" applyAlignment="1">
      <alignment horizontal="center"/>
    </xf>
    <xf numFmtId="0" fontId="5" fillId="11" borderId="53" xfId="0" applyFont="1" applyFill="1" applyBorder="1" applyAlignment="1">
      <alignment horizontal="center"/>
    </xf>
    <xf numFmtId="0" fontId="5" fillId="12" borderId="47" xfId="0" applyFont="1" applyFill="1" applyBorder="1" applyAlignment="1">
      <alignment horizontal="center"/>
    </xf>
    <xf numFmtId="0" fontId="5" fillId="12" borderId="48" xfId="0" applyFont="1" applyFill="1" applyBorder="1" applyAlignment="1">
      <alignment horizontal="center"/>
    </xf>
    <xf numFmtId="0" fontId="5" fillId="12" borderId="49" xfId="0" applyFont="1" applyFill="1" applyBorder="1" applyAlignment="1">
      <alignment horizontal="center"/>
    </xf>
    <xf numFmtId="0" fontId="5" fillId="32" borderId="51" xfId="0" applyFont="1" applyFill="1" applyBorder="1" applyAlignment="1">
      <alignment horizontal="center"/>
    </xf>
    <xf numFmtId="0" fontId="5" fillId="32" borderId="52" xfId="0" applyFont="1" applyFill="1" applyBorder="1" applyAlignment="1">
      <alignment horizontal="center"/>
    </xf>
    <xf numFmtId="0" fontId="5" fillId="32" borderId="53" xfId="0" applyFont="1" applyFill="1" applyBorder="1" applyAlignment="1">
      <alignment horizontal="center"/>
    </xf>
    <xf numFmtId="0" fontId="5" fillId="33" borderId="47" xfId="0" applyFont="1" applyFill="1" applyBorder="1" applyAlignment="1">
      <alignment horizontal="center"/>
    </xf>
    <xf numFmtId="0" fontId="5" fillId="33" borderId="48" xfId="0" applyFont="1" applyFill="1" applyBorder="1" applyAlignment="1">
      <alignment horizontal="center"/>
    </xf>
    <xf numFmtId="0" fontId="5" fillId="33" borderId="49" xfId="0" applyFont="1" applyFill="1" applyBorder="1" applyAlignment="1">
      <alignment horizontal="center"/>
    </xf>
    <xf numFmtId="0" fontId="5" fillId="34" borderId="47" xfId="0" applyFont="1" applyFill="1" applyBorder="1" applyAlignment="1">
      <alignment horizontal="center"/>
    </xf>
    <xf numFmtId="0" fontId="5" fillId="34" borderId="48" xfId="0" applyFont="1" applyFill="1" applyBorder="1" applyAlignment="1">
      <alignment horizontal="center"/>
    </xf>
    <xf numFmtId="0" fontId="5" fillId="34" borderId="49" xfId="0" applyFont="1" applyFill="1" applyBorder="1" applyAlignment="1">
      <alignment horizontal="center"/>
    </xf>
    <xf numFmtId="0" fontId="5" fillId="38" borderId="4" xfId="0" applyFont="1" applyFill="1" applyBorder="1" applyAlignment="1">
      <alignment horizontal="center" vertical="center"/>
    </xf>
  </cellXfs>
  <cellStyles count="8">
    <cellStyle name="Collegamento ipertestuale" xfId="1" xr:uid="{00000000-0005-0000-0000-000000000000}"/>
    <cellStyle name="Heading" xfId="2" xr:uid="{00000000-0005-0000-0000-000001000000}"/>
    <cellStyle name="Heading1" xfId="3" xr:uid="{00000000-0005-0000-0000-000002000000}"/>
    <cellStyle name="Migliaia" xfId="6" builtinId="3"/>
    <cellStyle name="Normale" xfId="0" builtinId="0" customBuiltin="1"/>
    <cellStyle name="Percentuale" xfId="7" builtinId="5"/>
    <cellStyle name="Result" xfId="4" xr:uid="{00000000-0005-0000-0000-000005000000}"/>
    <cellStyle name="Result2" xfId="5" xr:uid="{00000000-0005-0000-0000-000006000000}"/>
  </cellStyles>
  <dxfs count="22">
    <dxf>
      <alignment horizontal="center"/>
    </dxf>
    <dxf>
      <alignment horizontal="center"/>
    </dxf>
    <dxf>
      <alignment vertical="center"/>
    </dxf>
    <dxf>
      <alignment vertical="center"/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4" tint="0.59999389629810485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/>
    </dxf>
    <dxf>
      <alignment horizontal="center"/>
    </dxf>
    <dxf>
      <alignment vertical="center"/>
    </dxf>
    <dxf>
      <alignment vertical="center"/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4" tint="0.59999389629810485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colors>
    <mruColors>
      <color rgb="FFAF6E0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pivotCacheDefinition" Target="pivotCache/pivotCacheDefinition2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pivotCacheDefinition" Target="pivotCache/pivotCacheDefinition1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3630652791819858E-2"/>
          <c:y val="1.587544142830221E-2"/>
          <c:w val="0.96217723276416123"/>
          <c:h val="0.9422345489852269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FantaCulo!$B$1</c:f>
              <c:strCache>
                <c:ptCount val="1"/>
                <c:pt idx="0">
                  <c:v>STRAW DOGS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-9.4005520047041064E-4"/>
                  <c:y val="0.1715371327831009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Straw</a:t>
                    </a:r>
                    <a:r>
                      <a:rPr lang="en-US" baseline="0"/>
                      <a:t> Dogs</a:t>
                    </a:r>
                    <a:endParaRPr lang="en-US"/>
                  </a:p>
                  <a:p>
                    <a:fld id="{1FC0C2A6-14A3-4BAE-B2E1-4CF70F5BA939}" type="CELLREF">
                      <a:rPr lang="en-US"/>
                      <a:pPr/>
                      <a:t>[RIFCELLA]</a:t>
                    </a:fld>
                    <a:endParaRPr lang="it-IT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1975591882512065E-2"/>
                      <c:h val="8.4220381829816893E-2"/>
                    </c:manualLayout>
                  </c15:layout>
                  <c15:dlblFieldTable>
                    <c15:dlblFTEntry>
                      <c15:txfldGUID>{1FC0C2A6-14A3-4BAE-B2E1-4CF70F5BA939}</c15:txfldGUID>
                      <c15:f>FantaCulo!$B$40</c15:f>
                      <c15:dlblFieldTableCache>
                        <c:ptCount val="1"/>
                        <c:pt idx="0">
                          <c:v>4,8826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0-555D-431A-B79B-E9AF15AF3F4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FantaCulo!$B$40</c:f>
              <c:numCache>
                <c:formatCode>General</c:formatCode>
                <c:ptCount val="1"/>
                <c:pt idx="0">
                  <c:v>4.8826000000000018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55D-431A-B79B-E9AF15AF3F43}"/>
            </c:ext>
          </c:extLst>
        </c:ser>
        <c:ser>
          <c:idx val="1"/>
          <c:order val="1"/>
          <c:tx>
            <c:strRef>
              <c:f>FantaCulo!$F$1</c:f>
              <c:strCache>
                <c:ptCount val="1"/>
                <c:pt idx="0">
                  <c:v>DELU TEAM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-1.1054140003358252E-3"/>
                  <c:y val="0.15803489548746175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Delu Team</a:t>
                    </a:r>
                  </a:p>
                  <a:p>
                    <a:fld id="{EBE76DAC-DD82-40DD-A8D0-6F47FEEFA037}" type="CELLREF">
                      <a:rPr lang="en-US"/>
                      <a:pPr/>
                      <a:t>[RIFCELLA]</a:t>
                    </a:fld>
                    <a:endParaRPr lang="it-IT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{EBE76DAC-DD82-40DD-A8D0-6F47FEEFA037}</c15:txfldGUID>
                      <c15:f>FantaCulo!$F$40</c15:f>
                      <c15:dlblFieldTableCache>
                        <c:ptCount val="1"/>
                        <c:pt idx="0">
                          <c:v>-4,4415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2-555D-431A-B79B-E9AF15AF3F4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FantaCulo!$F$40</c:f>
              <c:numCache>
                <c:formatCode>General</c:formatCode>
                <c:ptCount val="1"/>
                <c:pt idx="0">
                  <c:v>-4.4414999999999978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55D-431A-B79B-E9AF15AF3F43}"/>
            </c:ext>
          </c:extLst>
        </c:ser>
        <c:ser>
          <c:idx val="2"/>
          <c:order val="2"/>
          <c:tx>
            <c:strRef>
              <c:f>FantaCulo!$J$1</c:f>
              <c:strCache>
                <c:ptCount val="1"/>
                <c:pt idx="0">
                  <c:v>LE TROFIE 'NFOIATE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-8.9370366043091604E-4"/>
                  <c:y val="7.8407527748790437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Trofie 'Nfoiate</a:t>
                    </a:r>
                  </a:p>
                  <a:p>
                    <a:fld id="{78AC31A0-2D72-4B09-987B-18A5656202AE}" type="CELLREF">
                      <a:rPr lang="en-US"/>
                      <a:pPr/>
                      <a:t>[RIFCELLA]</a:t>
                    </a:fld>
                    <a:endParaRPr lang="it-IT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{78AC31A0-2D72-4B09-987B-18A5656202AE}</c15:txfldGUID>
                      <c15:f>FantaCulo!$J$40</c15:f>
                      <c15:dlblFieldTableCache>
                        <c:ptCount val="1"/>
                        <c:pt idx="0">
                          <c:v>1,5586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4-555D-431A-B79B-E9AF15AF3F4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FantaCulo!$J$40</c:f>
              <c:numCache>
                <c:formatCode>General</c:formatCode>
                <c:ptCount val="1"/>
                <c:pt idx="0">
                  <c:v>1.558600000000002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55D-431A-B79B-E9AF15AF3F43}"/>
            </c:ext>
          </c:extLst>
        </c:ser>
        <c:ser>
          <c:idx val="3"/>
          <c:order val="3"/>
          <c:tx>
            <c:strRef>
              <c:f>FantaCulo!$N$1</c:f>
              <c:strCache>
                <c:ptCount val="1"/>
                <c:pt idx="0">
                  <c:v>MAMBO FC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-2.2645855719020285E-4"/>
                  <c:y val="0.26390937766815287"/>
                </c:manualLayout>
              </c:layout>
              <c:tx>
                <c:rich>
                  <a:bodyPr/>
                  <a:lstStyle/>
                  <a:p>
                    <a:pPr>
                      <a:defRPr b="1"/>
                    </a:pPr>
                    <a:r>
                      <a:rPr lang="en-US"/>
                      <a:t>Mambo F.C.</a:t>
                    </a:r>
                  </a:p>
                  <a:p>
                    <a:pPr>
                      <a:defRPr b="1"/>
                    </a:pPr>
                    <a:fld id="{236479CC-C1E7-4D7B-B7AA-22975EC67148}" type="CELLREF">
                      <a:rPr lang="en-US"/>
                      <a:pPr>
                        <a:defRPr b="1"/>
                      </a:pPr>
                      <a:t>[RIFCELLA]</a:t>
                    </a:fld>
                    <a:endParaRPr lang="it-IT"/>
                  </a:p>
                </c:rich>
              </c:tx>
              <c:spPr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{236479CC-C1E7-4D7B-B7AA-22975EC67148}</c15:txfldGUID>
                      <c15:f>FantaCulo!$N$40</c15:f>
                      <c15:dlblFieldTableCache>
                        <c:ptCount val="1"/>
                        <c:pt idx="0">
                          <c:v>8,9938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6-555D-431A-B79B-E9AF15AF3F43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FantaCulo!$N$40</c:f>
              <c:numCache>
                <c:formatCode>General</c:formatCode>
                <c:ptCount val="1"/>
                <c:pt idx="0">
                  <c:v>8.993800000000002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55D-431A-B79B-E9AF15AF3F43}"/>
            </c:ext>
          </c:extLst>
        </c:ser>
        <c:ser>
          <c:idx val="4"/>
          <c:order val="4"/>
          <c:tx>
            <c:strRef>
              <c:f>FantaCulo!$R$1</c:f>
              <c:strCache>
                <c:ptCount val="1"/>
                <c:pt idx="0">
                  <c:v>MANZOTEAM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-2.3769529416947424E-4"/>
                  <c:y val="0.16568696044018585"/>
                </c:manualLayout>
              </c:layout>
              <c:tx>
                <c:rich>
                  <a:bodyPr/>
                  <a:lstStyle/>
                  <a:p>
                    <a:pPr>
                      <a:defRPr b="1"/>
                    </a:pPr>
                    <a:r>
                      <a:rPr lang="en-US"/>
                      <a:t>Manzoteam</a:t>
                    </a:r>
                  </a:p>
                  <a:p>
                    <a:pPr>
                      <a:defRPr b="1"/>
                    </a:pPr>
                    <a:fld id="{E60C82F4-989C-4147-B8A0-7233999F29A9}" type="CELLREF">
                      <a:rPr lang="en-US"/>
                      <a:pPr>
                        <a:defRPr b="1"/>
                      </a:pPr>
                      <a:t>[RIFCELLA]</a:t>
                    </a:fld>
                    <a:endParaRPr lang="it-IT"/>
                  </a:p>
                </c:rich>
              </c:tx>
              <c:spPr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{E60C82F4-989C-4147-B8A0-7233999F29A9}</c15:txfldGUID>
                      <c15:f>FantaCulo!$R$40</c15:f>
                      <c15:dlblFieldTableCache>
                        <c:ptCount val="1"/>
                        <c:pt idx="0">
                          <c:v>-4,9963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8-555D-431A-B79B-E9AF15AF3F43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FantaCulo!$R$40</c:f>
              <c:numCache>
                <c:formatCode>General</c:formatCode>
                <c:ptCount val="1"/>
                <c:pt idx="0">
                  <c:v>-4.9962999999999971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55D-431A-B79B-E9AF15AF3F43}"/>
            </c:ext>
          </c:extLst>
        </c:ser>
        <c:ser>
          <c:idx val="5"/>
          <c:order val="5"/>
          <c:tx>
            <c:strRef>
              <c:f>FantaCulo!$V$1</c:f>
              <c:strCache>
                <c:ptCount val="1"/>
                <c:pt idx="0">
                  <c:v>MOJITO FC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-9.5965564508766255E-4"/>
                  <c:y val="0.11068802770135661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Mojito F.C.</a:t>
                    </a:r>
                  </a:p>
                  <a:p>
                    <a:fld id="{A1BF57F1-CDE0-49AA-9FE1-B05E66FD5CD9}" type="CELLREF">
                      <a:rPr lang="en-US"/>
                      <a:pPr/>
                      <a:t>[RIFCELLA]</a:t>
                    </a:fld>
                    <a:endParaRPr lang="it-IT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{A1BF57F1-CDE0-49AA-9FE1-B05E66FD5CD9}</c15:txfldGUID>
                      <c15:f>FantaCulo!$V$40</c15:f>
                      <c15:dlblFieldTableCache>
                        <c:ptCount val="1"/>
                        <c:pt idx="0">
                          <c:v>-2,5528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A-555D-431A-B79B-E9AF15AF3F4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FantaCulo!$V$40</c:f>
              <c:numCache>
                <c:formatCode>General</c:formatCode>
                <c:ptCount val="1"/>
                <c:pt idx="0">
                  <c:v>-2.5527999999999986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555D-431A-B79B-E9AF15AF3F43}"/>
            </c:ext>
          </c:extLst>
        </c:ser>
        <c:ser>
          <c:idx val="6"/>
          <c:order val="6"/>
          <c:tx>
            <c:strRef>
              <c:f>FantaCulo!$Z$1</c:f>
              <c:strCache>
                <c:ptCount val="1"/>
                <c:pt idx="0">
                  <c:v>RCD SUERTE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7.0127453966077429E-4"/>
                  <c:y val="0.16664927426240386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RCD Suerte</a:t>
                    </a:r>
                  </a:p>
                  <a:p>
                    <a:fld id="{5075D314-DF62-4938-9802-89BDA3BF6C65}" type="CELLREF">
                      <a:rPr lang="en-US"/>
                      <a:pPr/>
                      <a:t>[RIFCELLA]</a:t>
                    </a:fld>
                    <a:endParaRPr lang="it-IT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{5075D314-DF62-4938-9802-89BDA3BF6C65}</c15:txfldGUID>
                      <c15:f>FantaCulo!$Z$40</c15:f>
                      <c15:dlblFieldTableCache>
                        <c:ptCount val="1"/>
                        <c:pt idx="0">
                          <c:v>-5,1082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C-555D-431A-B79B-E9AF15AF3F4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FantaCulo!$Z$40</c:f>
              <c:numCache>
                <c:formatCode>General</c:formatCode>
                <c:ptCount val="1"/>
                <c:pt idx="0">
                  <c:v>-5.1081999999999992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555D-431A-B79B-E9AF15AF3F43}"/>
            </c:ext>
          </c:extLst>
        </c:ser>
        <c:ser>
          <c:idx val="7"/>
          <c:order val="7"/>
          <c:tx>
            <c:strRef>
              <c:f>FantaCulo!$AD$1</c:f>
              <c:strCache>
                <c:ptCount val="1"/>
                <c:pt idx="0">
                  <c:v>PATATINAIKOS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-6.2810805910268276E-4"/>
                  <c:y val="0.1859597840179616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Patatinaikos</a:t>
                    </a:r>
                  </a:p>
                  <a:p>
                    <a:fld id="{CF9183A4-8567-44F5-B44A-C058DE5DD1FD}" type="CELLREF">
                      <a:rPr lang="en-US"/>
                      <a:pPr/>
                      <a:t>[RIFCELLA]</a:t>
                    </a:fld>
                    <a:endParaRPr lang="it-IT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{CF9183A4-8567-44F5-B44A-C058DE5DD1FD}</c15:txfldGUID>
                      <c15:f>FantaCulo!$AD$40</c15:f>
                      <c15:dlblFieldTableCache>
                        <c:ptCount val="1"/>
                        <c:pt idx="0">
                          <c:v>-5,8856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E-555D-431A-B79B-E9AF15AF3F4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FantaCulo!$AD$40</c:f>
              <c:numCache>
                <c:formatCode>General</c:formatCode>
                <c:ptCount val="1"/>
                <c:pt idx="0">
                  <c:v>-5.8856000000000002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555D-431A-B79B-E9AF15AF3F43}"/>
            </c:ext>
          </c:extLst>
        </c:ser>
        <c:ser>
          <c:idx val="8"/>
          <c:order val="8"/>
          <c:tx>
            <c:strRef>
              <c:f>FantaCulo!$AH$1</c:f>
              <c:strCache>
                <c:ptCount val="1"/>
                <c:pt idx="0">
                  <c:v>SAMPMANIA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-5.6502910378722727E-5"/>
                  <c:y val="7.067107010720036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Sampmania</a:t>
                    </a:r>
                  </a:p>
                  <a:p>
                    <a:fld id="{6182A90E-A2EE-4D87-89DF-D163F07AF824}" type="CELLREF">
                      <a:rPr lang="en-US"/>
                      <a:pPr/>
                      <a:t>[RIFCELLA]</a:t>
                    </a:fld>
                    <a:endParaRPr lang="it-IT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{6182A90E-A2EE-4D87-89DF-D163F07AF824}</c15:txfldGUID>
                      <c15:f>FantaCulo!$AH$40</c15:f>
                      <c15:dlblFieldTableCache>
                        <c:ptCount val="1"/>
                        <c:pt idx="0">
                          <c:v>1,1145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0-555D-431A-B79B-E9AF15AF3F4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FantaCulo!$AH$40</c:f>
              <c:numCache>
                <c:formatCode>General</c:formatCode>
                <c:ptCount val="1"/>
                <c:pt idx="0">
                  <c:v>1.1145000000000029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555D-431A-B79B-E9AF15AF3F43}"/>
            </c:ext>
          </c:extLst>
        </c:ser>
        <c:ser>
          <c:idx val="9"/>
          <c:order val="9"/>
          <c:tx>
            <c:strRef>
              <c:f>FantaCulo!$AL$1</c:f>
              <c:strCache>
                <c:ptCount val="1"/>
                <c:pt idx="0">
                  <c:v>SPACCA CFC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-1.6557587319343508E-3"/>
                  <c:y val="7.9901495746766679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Spacca CFC</a:t>
                    </a:r>
                  </a:p>
                  <a:p>
                    <a:fld id="{3253B607-996E-4413-959A-E94B9DB0A945}" type="CELLREF">
                      <a:rPr lang="en-US"/>
                      <a:pPr/>
                      <a:t>[RIFCELLA]</a:t>
                    </a:fld>
                    <a:endParaRPr lang="it-IT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{3253B607-996E-4413-959A-E94B9DB0A945}</c15:txfldGUID>
                      <c15:f>FantaCulo!$AL$40</c15:f>
                      <c15:dlblFieldTableCache>
                        <c:ptCount val="1"/>
                        <c:pt idx="0">
                          <c:v>-1,3298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2-555D-431A-B79B-E9AF15AF3F4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FantaCulo!$AL$40</c:f>
              <c:numCache>
                <c:formatCode>General</c:formatCode>
                <c:ptCount val="1"/>
                <c:pt idx="0">
                  <c:v>-1.3297999999999983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555D-431A-B79B-E9AF15AF3F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5766144"/>
        <c:axId val="165766536"/>
      </c:barChart>
      <c:catAx>
        <c:axId val="165766144"/>
        <c:scaling>
          <c:orientation val="minMax"/>
        </c:scaling>
        <c:delete val="1"/>
        <c:axPos val="b"/>
        <c:majorTickMark val="out"/>
        <c:minorTickMark val="none"/>
        <c:tickLblPos val="none"/>
        <c:crossAx val="165766536"/>
        <c:crosses val="autoZero"/>
        <c:auto val="1"/>
        <c:lblAlgn val="ctr"/>
        <c:lblOffset val="100"/>
        <c:noMultiLvlLbl val="0"/>
      </c:catAx>
      <c:valAx>
        <c:axId val="16576653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6576614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FantaCulo!$B$1</c:f>
              <c:strCache>
                <c:ptCount val="1"/>
                <c:pt idx="0">
                  <c:v>STRAW DOGS</c:v>
                </c:pt>
              </c:strCache>
            </c:strRef>
          </c:tx>
          <c:val>
            <c:numRef>
              <c:f>FantaCulo!$E$3:$E$38</c:f>
              <c:numCache>
                <c:formatCode>General</c:formatCode>
                <c:ptCount val="36"/>
                <c:pt idx="0">
                  <c:v>-0.33329999999999999</c:v>
                </c:pt>
                <c:pt idx="1">
                  <c:v>1.6668000000000001</c:v>
                </c:pt>
                <c:pt idx="2">
                  <c:v>0</c:v>
                </c:pt>
                <c:pt idx="3">
                  <c:v>-1.5552999999999999</c:v>
                </c:pt>
                <c:pt idx="4">
                  <c:v>-0.99990000000000001</c:v>
                </c:pt>
                <c:pt idx="5">
                  <c:v>-1.9997999999999998</c:v>
                </c:pt>
                <c:pt idx="6">
                  <c:v>2.3334000000000001</c:v>
                </c:pt>
                <c:pt idx="7">
                  <c:v>2.6667000000000001</c:v>
                </c:pt>
                <c:pt idx="8">
                  <c:v>-1.4441999999999999</c:v>
                </c:pt>
                <c:pt idx="9">
                  <c:v>0</c:v>
                </c:pt>
                <c:pt idx="10">
                  <c:v>-1.4442999999999999</c:v>
                </c:pt>
                <c:pt idx="11">
                  <c:v>0.11120000000000008</c:v>
                </c:pt>
                <c:pt idx="12">
                  <c:v>-1.4441999999999999</c:v>
                </c:pt>
                <c:pt idx="13">
                  <c:v>2.0001000000000002</c:v>
                </c:pt>
                <c:pt idx="14">
                  <c:v>-1.7774999999999999</c:v>
                </c:pt>
                <c:pt idx="15">
                  <c:v>1.3335000000000001</c:v>
                </c:pt>
                <c:pt idx="16">
                  <c:v>0.33360000000000012</c:v>
                </c:pt>
                <c:pt idx="17">
                  <c:v>1.0000000000010001E-4</c:v>
                </c:pt>
                <c:pt idx="18">
                  <c:v>0.66690000000000005</c:v>
                </c:pt>
                <c:pt idx="19">
                  <c:v>0</c:v>
                </c:pt>
                <c:pt idx="20">
                  <c:v>-0.01</c:v>
                </c:pt>
                <c:pt idx="21">
                  <c:v>2.0001000000000002</c:v>
                </c:pt>
                <c:pt idx="22">
                  <c:v>2.0001000000000002</c:v>
                </c:pt>
                <c:pt idx="23">
                  <c:v>0.33360000000000012</c:v>
                </c:pt>
                <c:pt idx="24">
                  <c:v>-0.88879999999999992</c:v>
                </c:pt>
                <c:pt idx="25">
                  <c:v>0.66690000000000005</c:v>
                </c:pt>
                <c:pt idx="26">
                  <c:v>0.66690000000000005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E78-44FC-9128-95DB81B02317}"/>
            </c:ext>
          </c:extLst>
        </c:ser>
        <c:ser>
          <c:idx val="1"/>
          <c:order val="1"/>
          <c:tx>
            <c:strRef>
              <c:f>FantaCulo!$F$1</c:f>
              <c:strCache>
                <c:ptCount val="1"/>
                <c:pt idx="0">
                  <c:v>DELU TEAM</c:v>
                </c:pt>
              </c:strCache>
            </c:strRef>
          </c:tx>
          <c:val>
            <c:numRef>
              <c:f>FantaCulo!$I$3:$I$38</c:f>
              <c:numCache>
                <c:formatCode>General</c:formatCode>
                <c:ptCount val="36"/>
                <c:pt idx="0">
                  <c:v>1.6668000000000001</c:v>
                </c:pt>
                <c:pt idx="1">
                  <c:v>-1.8885999999999998</c:v>
                </c:pt>
                <c:pt idx="2">
                  <c:v>1.6668000000000001</c:v>
                </c:pt>
                <c:pt idx="3">
                  <c:v>-0.11109999999999999</c:v>
                </c:pt>
                <c:pt idx="4">
                  <c:v>2.3334000000000001</c:v>
                </c:pt>
                <c:pt idx="5">
                  <c:v>-0.11109999999999999</c:v>
                </c:pt>
                <c:pt idx="6">
                  <c:v>-0.77769999999999995</c:v>
                </c:pt>
                <c:pt idx="7">
                  <c:v>-2.4441999999999999</c:v>
                </c:pt>
                <c:pt idx="8">
                  <c:v>0.33360000000000012</c:v>
                </c:pt>
                <c:pt idx="9">
                  <c:v>-0.66659999999999997</c:v>
                </c:pt>
                <c:pt idx="10">
                  <c:v>-2.222</c:v>
                </c:pt>
                <c:pt idx="11">
                  <c:v>0.11120000000000008</c:v>
                </c:pt>
                <c:pt idx="12">
                  <c:v>-0.11109999999999999</c:v>
                </c:pt>
                <c:pt idx="13">
                  <c:v>-0.44439999999999996</c:v>
                </c:pt>
                <c:pt idx="14">
                  <c:v>2.6667000000000001</c:v>
                </c:pt>
                <c:pt idx="15">
                  <c:v>0</c:v>
                </c:pt>
                <c:pt idx="16">
                  <c:v>0.33340000000000014</c:v>
                </c:pt>
                <c:pt idx="17">
                  <c:v>1.0000000000010001E-4</c:v>
                </c:pt>
                <c:pt idx="18">
                  <c:v>-0.99979999999999991</c:v>
                </c:pt>
                <c:pt idx="19">
                  <c:v>-0.88869999999999993</c:v>
                </c:pt>
                <c:pt idx="20">
                  <c:v>1.0002000000000002</c:v>
                </c:pt>
                <c:pt idx="21">
                  <c:v>-0.22219999999999998</c:v>
                </c:pt>
                <c:pt idx="22">
                  <c:v>-1.4442999999999999</c:v>
                </c:pt>
                <c:pt idx="23">
                  <c:v>-0.22219999999999998</c:v>
                </c:pt>
                <c:pt idx="24">
                  <c:v>-0.88879999999999992</c:v>
                </c:pt>
                <c:pt idx="25">
                  <c:v>-0.77769999999999995</c:v>
                </c:pt>
                <c:pt idx="26">
                  <c:v>-0.33319999999999994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E78-44FC-9128-95DB81B02317}"/>
            </c:ext>
          </c:extLst>
        </c:ser>
        <c:ser>
          <c:idx val="2"/>
          <c:order val="2"/>
          <c:tx>
            <c:strRef>
              <c:f>FantaCulo!$J$1</c:f>
              <c:strCache>
                <c:ptCount val="1"/>
                <c:pt idx="0">
                  <c:v>LE TROFIE 'NFOIATE</c:v>
                </c:pt>
              </c:strCache>
            </c:strRef>
          </c:tx>
          <c:spPr>
            <a:ln w="19050"/>
          </c:spPr>
          <c:val>
            <c:numRef>
              <c:f>FantaCulo!$M$3:$M$38</c:f>
              <c:numCache>
                <c:formatCode>General</c:formatCode>
                <c:ptCount val="36"/>
                <c:pt idx="0">
                  <c:v>-2.222</c:v>
                </c:pt>
                <c:pt idx="1">
                  <c:v>-0.55549999999999999</c:v>
                </c:pt>
                <c:pt idx="2">
                  <c:v>0</c:v>
                </c:pt>
                <c:pt idx="3">
                  <c:v>-1.5552999999999999</c:v>
                </c:pt>
                <c:pt idx="4">
                  <c:v>-0.11109999999999999</c:v>
                </c:pt>
                <c:pt idx="5">
                  <c:v>1.0002000000000002</c:v>
                </c:pt>
                <c:pt idx="6">
                  <c:v>0.33360000000000012</c:v>
                </c:pt>
                <c:pt idx="7">
                  <c:v>0</c:v>
                </c:pt>
                <c:pt idx="8">
                  <c:v>-0.11099999999999999</c:v>
                </c:pt>
                <c:pt idx="9">
                  <c:v>0.22230000000000005</c:v>
                </c:pt>
                <c:pt idx="10">
                  <c:v>-0.33329999999999999</c:v>
                </c:pt>
                <c:pt idx="11">
                  <c:v>0</c:v>
                </c:pt>
                <c:pt idx="12">
                  <c:v>-1.4441999999999999</c:v>
                </c:pt>
                <c:pt idx="13">
                  <c:v>0</c:v>
                </c:pt>
                <c:pt idx="14">
                  <c:v>0.11120000000000008</c:v>
                </c:pt>
                <c:pt idx="15">
                  <c:v>0.66690000000000005</c:v>
                </c:pt>
                <c:pt idx="16">
                  <c:v>0.33340000000000014</c:v>
                </c:pt>
                <c:pt idx="17">
                  <c:v>0.33360000000000012</c:v>
                </c:pt>
                <c:pt idx="18">
                  <c:v>1.6668000000000001</c:v>
                </c:pt>
                <c:pt idx="19">
                  <c:v>-0.22219999999999998</c:v>
                </c:pt>
                <c:pt idx="20">
                  <c:v>-0.22209999999999996</c:v>
                </c:pt>
                <c:pt idx="21">
                  <c:v>-0.22219999999999998</c:v>
                </c:pt>
                <c:pt idx="22">
                  <c:v>0.77780000000000005</c:v>
                </c:pt>
                <c:pt idx="23">
                  <c:v>-0.22219999999999998</c:v>
                </c:pt>
                <c:pt idx="24">
                  <c:v>1.3335000000000001</c:v>
                </c:pt>
                <c:pt idx="25">
                  <c:v>1.6668000000000001</c:v>
                </c:pt>
                <c:pt idx="26">
                  <c:v>0.33360000000000012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E78-44FC-9128-95DB81B02317}"/>
            </c:ext>
          </c:extLst>
        </c:ser>
        <c:ser>
          <c:idx val="3"/>
          <c:order val="3"/>
          <c:tx>
            <c:strRef>
              <c:f>FantaCulo!$N$1</c:f>
              <c:strCache>
                <c:ptCount val="1"/>
                <c:pt idx="0">
                  <c:v>MAMBO FC</c:v>
                </c:pt>
              </c:strCache>
            </c:strRef>
          </c:tx>
          <c:val>
            <c:numRef>
              <c:f>FantaCulo!$Q$3:$Q$38</c:f>
              <c:numCache>
                <c:formatCode>General</c:formatCode>
                <c:ptCount val="36"/>
                <c:pt idx="0">
                  <c:v>1.0002000000000002</c:v>
                </c:pt>
                <c:pt idx="1">
                  <c:v>1.0002000000000002</c:v>
                </c:pt>
                <c:pt idx="2">
                  <c:v>1.6668000000000001</c:v>
                </c:pt>
                <c:pt idx="3">
                  <c:v>1.3335000000000001</c:v>
                </c:pt>
                <c:pt idx="4">
                  <c:v>-2.4441999999999999</c:v>
                </c:pt>
                <c:pt idx="5">
                  <c:v>2.3334000000000001</c:v>
                </c:pt>
                <c:pt idx="6">
                  <c:v>0.33360000000000012</c:v>
                </c:pt>
                <c:pt idx="7">
                  <c:v>0.66690000000000005</c:v>
                </c:pt>
                <c:pt idx="8">
                  <c:v>-1.4441999999999999</c:v>
                </c:pt>
                <c:pt idx="9">
                  <c:v>1.3335000000000001</c:v>
                </c:pt>
                <c:pt idx="10">
                  <c:v>1.0002000000000002</c:v>
                </c:pt>
                <c:pt idx="11">
                  <c:v>0.33360000000000012</c:v>
                </c:pt>
                <c:pt idx="12">
                  <c:v>-0.11099999999999999</c:v>
                </c:pt>
                <c:pt idx="13">
                  <c:v>-1.2221</c:v>
                </c:pt>
                <c:pt idx="14">
                  <c:v>0</c:v>
                </c:pt>
                <c:pt idx="15">
                  <c:v>0.66690000000000005</c:v>
                </c:pt>
                <c:pt idx="16">
                  <c:v>0</c:v>
                </c:pt>
                <c:pt idx="17">
                  <c:v>1.0000000000010001E-4</c:v>
                </c:pt>
                <c:pt idx="18">
                  <c:v>0.66670000000000007</c:v>
                </c:pt>
                <c:pt idx="19">
                  <c:v>2.0001000000000002</c:v>
                </c:pt>
                <c:pt idx="20">
                  <c:v>-0.01</c:v>
                </c:pt>
                <c:pt idx="21">
                  <c:v>0</c:v>
                </c:pt>
                <c:pt idx="22">
                  <c:v>-0.77759999999999996</c:v>
                </c:pt>
                <c:pt idx="23">
                  <c:v>2.0001000000000002</c:v>
                </c:pt>
                <c:pt idx="24">
                  <c:v>-0.88879999999999992</c:v>
                </c:pt>
                <c:pt idx="25">
                  <c:v>0.66690000000000005</c:v>
                </c:pt>
                <c:pt idx="26">
                  <c:v>-1.111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E78-44FC-9128-95DB81B02317}"/>
            </c:ext>
          </c:extLst>
        </c:ser>
        <c:ser>
          <c:idx val="4"/>
          <c:order val="4"/>
          <c:tx>
            <c:strRef>
              <c:f>FantaCulo!$R$1</c:f>
              <c:strCache>
                <c:ptCount val="1"/>
                <c:pt idx="0">
                  <c:v>MANZOTEAM</c:v>
                </c:pt>
              </c:strCache>
            </c:strRef>
          </c:tx>
          <c:val>
            <c:numRef>
              <c:f>FantaCulo!$U$3:$U$38</c:f>
              <c:numCache>
                <c:formatCode>General</c:formatCode>
                <c:ptCount val="36"/>
                <c:pt idx="0">
                  <c:v>-1.4442999999999999</c:v>
                </c:pt>
                <c:pt idx="1">
                  <c:v>-0.55549999999999999</c:v>
                </c:pt>
                <c:pt idx="2">
                  <c:v>-2.222</c:v>
                </c:pt>
                <c:pt idx="3">
                  <c:v>1.3335000000000001</c:v>
                </c:pt>
                <c:pt idx="4">
                  <c:v>-0.22209999999999996</c:v>
                </c:pt>
                <c:pt idx="5">
                  <c:v>-0.11109999999999999</c:v>
                </c:pt>
                <c:pt idx="6">
                  <c:v>1.6668000000000001</c:v>
                </c:pt>
                <c:pt idx="7">
                  <c:v>1.0002000000000002</c:v>
                </c:pt>
                <c:pt idx="8">
                  <c:v>-0.88879999999999992</c:v>
                </c:pt>
                <c:pt idx="9">
                  <c:v>-0.66659999999999997</c:v>
                </c:pt>
                <c:pt idx="10">
                  <c:v>1.0002000000000002</c:v>
                </c:pt>
                <c:pt idx="11">
                  <c:v>2.6667000000000001</c:v>
                </c:pt>
                <c:pt idx="12">
                  <c:v>0.33360000000000012</c:v>
                </c:pt>
                <c:pt idx="13">
                  <c:v>-1.7774999999999999</c:v>
                </c:pt>
                <c:pt idx="14">
                  <c:v>-0.77769999999999995</c:v>
                </c:pt>
                <c:pt idx="15">
                  <c:v>-1.7775999999999998</c:v>
                </c:pt>
                <c:pt idx="16">
                  <c:v>0</c:v>
                </c:pt>
                <c:pt idx="17">
                  <c:v>0.33360000000000012</c:v>
                </c:pt>
                <c:pt idx="18">
                  <c:v>0.66670000000000007</c:v>
                </c:pt>
                <c:pt idx="19">
                  <c:v>-0.22219999999999998</c:v>
                </c:pt>
                <c:pt idx="20">
                  <c:v>-0.22209999999999996</c:v>
                </c:pt>
                <c:pt idx="21">
                  <c:v>-0.88869999999999993</c:v>
                </c:pt>
                <c:pt idx="22">
                  <c:v>-1.4442999999999999</c:v>
                </c:pt>
                <c:pt idx="23">
                  <c:v>2.0001000000000002</c:v>
                </c:pt>
                <c:pt idx="24">
                  <c:v>0.33360000000000012</c:v>
                </c:pt>
                <c:pt idx="25">
                  <c:v>-1.9997999999999998</c:v>
                </c:pt>
                <c:pt idx="26">
                  <c:v>-1.111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E78-44FC-9128-95DB81B02317}"/>
            </c:ext>
          </c:extLst>
        </c:ser>
        <c:ser>
          <c:idx val="5"/>
          <c:order val="5"/>
          <c:tx>
            <c:strRef>
              <c:f>FantaCulo!$V$1</c:f>
              <c:strCache>
                <c:ptCount val="1"/>
                <c:pt idx="0">
                  <c:v>MOJITO FC</c:v>
                </c:pt>
              </c:strCache>
            </c:strRef>
          </c:tx>
          <c:val>
            <c:numRef>
              <c:f>FantaCulo!$Y$3:$Y$38</c:f>
              <c:numCache>
                <c:formatCode>General</c:formatCode>
                <c:ptCount val="36"/>
                <c:pt idx="0">
                  <c:v>0</c:v>
                </c:pt>
                <c:pt idx="1">
                  <c:v>0</c:v>
                </c:pt>
                <c:pt idx="2">
                  <c:v>-0.55549999999999999</c:v>
                </c:pt>
                <c:pt idx="3">
                  <c:v>0</c:v>
                </c:pt>
                <c:pt idx="4">
                  <c:v>-0.11109999999999999</c:v>
                </c:pt>
                <c:pt idx="5">
                  <c:v>-0.22209999999999996</c:v>
                </c:pt>
                <c:pt idx="6">
                  <c:v>-0.11109999999999999</c:v>
                </c:pt>
                <c:pt idx="7">
                  <c:v>-0.77769999999999995</c:v>
                </c:pt>
                <c:pt idx="8">
                  <c:v>0.33360000000000012</c:v>
                </c:pt>
                <c:pt idx="9">
                  <c:v>0.22230000000000005</c:v>
                </c:pt>
                <c:pt idx="10">
                  <c:v>1.6668000000000001</c:v>
                </c:pt>
                <c:pt idx="11">
                  <c:v>-1.7774999999999999</c:v>
                </c:pt>
                <c:pt idx="12">
                  <c:v>-0.11109999999999999</c:v>
                </c:pt>
                <c:pt idx="13">
                  <c:v>2.0001000000000002</c:v>
                </c:pt>
                <c:pt idx="14">
                  <c:v>-0.77769999999999995</c:v>
                </c:pt>
                <c:pt idx="15">
                  <c:v>-0.44439999999999996</c:v>
                </c:pt>
                <c:pt idx="16">
                  <c:v>-1.6664999999999999</c:v>
                </c:pt>
                <c:pt idx="17">
                  <c:v>0</c:v>
                </c:pt>
                <c:pt idx="18">
                  <c:v>-0.33329999999999999</c:v>
                </c:pt>
                <c:pt idx="19">
                  <c:v>-0.22219999999999998</c:v>
                </c:pt>
                <c:pt idx="20">
                  <c:v>0</c:v>
                </c:pt>
                <c:pt idx="21">
                  <c:v>-0.88869999999999993</c:v>
                </c:pt>
                <c:pt idx="22">
                  <c:v>0.33360000000000012</c:v>
                </c:pt>
                <c:pt idx="23">
                  <c:v>0.33360000000000012</c:v>
                </c:pt>
                <c:pt idx="24">
                  <c:v>0.33360000000000012</c:v>
                </c:pt>
                <c:pt idx="25">
                  <c:v>-0.11109999999999999</c:v>
                </c:pt>
                <c:pt idx="26">
                  <c:v>0.33360000000000012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E78-44FC-9128-95DB81B02317}"/>
            </c:ext>
          </c:extLst>
        </c:ser>
        <c:ser>
          <c:idx val="6"/>
          <c:order val="6"/>
          <c:tx>
            <c:strRef>
              <c:f>FantaCulo!$Z$1</c:f>
              <c:strCache>
                <c:ptCount val="1"/>
                <c:pt idx="0">
                  <c:v>RCD SUERTE</c:v>
                </c:pt>
              </c:strCache>
            </c:strRef>
          </c:tx>
          <c:val>
            <c:numRef>
              <c:f>FantaCulo!$AC$3:$AC$38</c:f>
              <c:numCache>
                <c:formatCode>General</c:formatCode>
                <c:ptCount val="36"/>
                <c:pt idx="0">
                  <c:v>0.66670000000000007</c:v>
                </c:pt>
                <c:pt idx="1">
                  <c:v>0</c:v>
                </c:pt>
                <c:pt idx="2">
                  <c:v>-0.55549999999999999</c:v>
                </c:pt>
                <c:pt idx="3">
                  <c:v>-1.111</c:v>
                </c:pt>
                <c:pt idx="4">
                  <c:v>1.0002000000000002</c:v>
                </c:pt>
                <c:pt idx="5">
                  <c:v>-1.9997999999999998</c:v>
                </c:pt>
                <c:pt idx="6">
                  <c:v>-1.1109</c:v>
                </c:pt>
                <c:pt idx="7">
                  <c:v>0.11120000000000008</c:v>
                </c:pt>
                <c:pt idx="8">
                  <c:v>-0.11109999999999999</c:v>
                </c:pt>
                <c:pt idx="9">
                  <c:v>0</c:v>
                </c:pt>
                <c:pt idx="10">
                  <c:v>-0.33329999999999999</c:v>
                </c:pt>
                <c:pt idx="11">
                  <c:v>-0.77769999999999995</c:v>
                </c:pt>
                <c:pt idx="12">
                  <c:v>-1.8886999999999998</c:v>
                </c:pt>
                <c:pt idx="13">
                  <c:v>-0.44439999999999996</c:v>
                </c:pt>
                <c:pt idx="14">
                  <c:v>-1.7774999999999999</c:v>
                </c:pt>
                <c:pt idx="15">
                  <c:v>0.55559999999999998</c:v>
                </c:pt>
                <c:pt idx="16">
                  <c:v>1.6668000000000001</c:v>
                </c:pt>
                <c:pt idx="17">
                  <c:v>1.0000000000010001E-4</c:v>
                </c:pt>
                <c:pt idx="18">
                  <c:v>-2.6663999999999999</c:v>
                </c:pt>
                <c:pt idx="19">
                  <c:v>2.0001000000000002</c:v>
                </c:pt>
                <c:pt idx="20">
                  <c:v>2.3334000000000001</c:v>
                </c:pt>
                <c:pt idx="21">
                  <c:v>-0.88869999999999993</c:v>
                </c:pt>
                <c:pt idx="22">
                  <c:v>0.77780000000000005</c:v>
                </c:pt>
                <c:pt idx="23">
                  <c:v>-1.4442999999999999</c:v>
                </c:pt>
                <c:pt idx="24">
                  <c:v>1.3335000000000001</c:v>
                </c:pt>
                <c:pt idx="25">
                  <c:v>-0.11109999999999999</c:v>
                </c:pt>
                <c:pt idx="26">
                  <c:v>-0.33319999999999994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E78-44FC-9128-95DB81B02317}"/>
            </c:ext>
          </c:extLst>
        </c:ser>
        <c:ser>
          <c:idx val="7"/>
          <c:order val="7"/>
          <c:tx>
            <c:strRef>
              <c:f>FantaCulo!$AD$1</c:f>
              <c:strCache>
                <c:ptCount val="1"/>
                <c:pt idx="0">
                  <c:v>PATATINAIKOS</c:v>
                </c:pt>
              </c:strCache>
            </c:strRef>
          </c:tx>
          <c:val>
            <c:numRef>
              <c:f>FantaCulo!$AG$3:$AG$38</c:f>
              <c:numCache>
                <c:formatCode>General</c:formatCode>
                <c:ptCount val="36"/>
                <c:pt idx="0">
                  <c:v>-0.33329999999999999</c:v>
                </c:pt>
                <c:pt idx="1">
                  <c:v>-0.55549999999999999</c:v>
                </c:pt>
                <c:pt idx="2">
                  <c:v>1.0002000000000002</c:v>
                </c:pt>
                <c:pt idx="3">
                  <c:v>-0.11109999999999999</c:v>
                </c:pt>
                <c:pt idx="4">
                  <c:v>-0.22209999999999996</c:v>
                </c:pt>
                <c:pt idx="5">
                  <c:v>-0.99990000000000001</c:v>
                </c:pt>
                <c:pt idx="6">
                  <c:v>-1.1109</c:v>
                </c:pt>
                <c:pt idx="7">
                  <c:v>0</c:v>
                </c:pt>
                <c:pt idx="8">
                  <c:v>1.3335000000000001</c:v>
                </c:pt>
                <c:pt idx="9">
                  <c:v>1.3335000000000001</c:v>
                </c:pt>
                <c:pt idx="10">
                  <c:v>0.66670000000000007</c:v>
                </c:pt>
                <c:pt idx="11">
                  <c:v>-1.7774999999999999</c:v>
                </c:pt>
                <c:pt idx="12">
                  <c:v>-0.11099999999999999</c:v>
                </c:pt>
                <c:pt idx="13">
                  <c:v>-1.7774999999999999</c:v>
                </c:pt>
                <c:pt idx="14">
                  <c:v>0.11120000000000008</c:v>
                </c:pt>
                <c:pt idx="15">
                  <c:v>0.55559999999999998</c:v>
                </c:pt>
                <c:pt idx="16">
                  <c:v>-1.6664999999999999</c:v>
                </c:pt>
                <c:pt idx="17">
                  <c:v>1.0000000000010001E-4</c:v>
                </c:pt>
                <c:pt idx="18">
                  <c:v>-0.99979999999999991</c:v>
                </c:pt>
                <c:pt idx="19">
                  <c:v>-0.88869999999999993</c:v>
                </c:pt>
                <c:pt idx="20">
                  <c:v>-2.4441999999999999</c:v>
                </c:pt>
                <c:pt idx="21">
                  <c:v>-0.22219999999999998</c:v>
                </c:pt>
                <c:pt idx="22">
                  <c:v>0.33360000000000012</c:v>
                </c:pt>
                <c:pt idx="23">
                  <c:v>2.0001000000000002</c:v>
                </c:pt>
                <c:pt idx="24">
                  <c:v>-0.11109999999999999</c:v>
                </c:pt>
                <c:pt idx="25">
                  <c:v>-0.77769999999999995</c:v>
                </c:pt>
                <c:pt idx="26">
                  <c:v>0.88890000000000002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E78-44FC-9128-95DB81B02317}"/>
            </c:ext>
          </c:extLst>
        </c:ser>
        <c:ser>
          <c:idx val="8"/>
          <c:order val="8"/>
          <c:tx>
            <c:strRef>
              <c:f>FantaCulo!$AH$1</c:f>
              <c:strCache>
                <c:ptCount val="1"/>
                <c:pt idx="0">
                  <c:v>SAMPMANIA</c:v>
                </c:pt>
              </c:strCache>
            </c:strRef>
          </c:tx>
          <c:val>
            <c:numRef>
              <c:f>FantaCulo!$AK$3:$AK$38</c:f>
              <c:numCache>
                <c:formatCode>General</c:formatCode>
                <c:ptCount val="36"/>
                <c:pt idx="0">
                  <c:v>0.66670000000000007</c:v>
                </c:pt>
                <c:pt idx="1">
                  <c:v>1.6668000000000001</c:v>
                </c:pt>
                <c:pt idx="2">
                  <c:v>-0.55549999999999999</c:v>
                </c:pt>
                <c:pt idx="3">
                  <c:v>2.0001000000000002</c:v>
                </c:pt>
                <c:pt idx="4">
                  <c:v>0.66690000000000005</c:v>
                </c:pt>
                <c:pt idx="5">
                  <c:v>-0.22209999999999996</c:v>
                </c:pt>
                <c:pt idx="6">
                  <c:v>-1.6664999999999999</c:v>
                </c:pt>
                <c:pt idx="7">
                  <c:v>-0.77769999999999995</c:v>
                </c:pt>
                <c:pt idx="8">
                  <c:v>-0.11099999999999999</c:v>
                </c:pt>
                <c:pt idx="9">
                  <c:v>1.3335000000000001</c:v>
                </c:pt>
                <c:pt idx="10">
                  <c:v>0.66670000000000007</c:v>
                </c:pt>
                <c:pt idx="11">
                  <c:v>-0.77769999999999995</c:v>
                </c:pt>
                <c:pt idx="12">
                  <c:v>2.3334000000000001</c:v>
                </c:pt>
                <c:pt idx="13">
                  <c:v>0</c:v>
                </c:pt>
                <c:pt idx="14">
                  <c:v>0.33360000000000012</c:v>
                </c:pt>
                <c:pt idx="15">
                  <c:v>-0.44439999999999996</c:v>
                </c:pt>
                <c:pt idx="16">
                  <c:v>1.6668000000000001</c:v>
                </c:pt>
                <c:pt idx="17">
                  <c:v>-2.3331</c:v>
                </c:pt>
                <c:pt idx="18">
                  <c:v>-2.6663999999999999</c:v>
                </c:pt>
                <c:pt idx="19">
                  <c:v>-0.88869999999999993</c:v>
                </c:pt>
                <c:pt idx="20">
                  <c:v>-0.99990000000000001</c:v>
                </c:pt>
                <c:pt idx="21">
                  <c:v>2.0001000000000002</c:v>
                </c:pt>
                <c:pt idx="22">
                  <c:v>-0.22219999999999998</c:v>
                </c:pt>
                <c:pt idx="23">
                  <c:v>-1.4442999999999999</c:v>
                </c:pt>
                <c:pt idx="24">
                  <c:v>1.3335000000000001</c:v>
                </c:pt>
                <c:pt idx="25">
                  <c:v>0.66690000000000005</c:v>
                </c:pt>
                <c:pt idx="26">
                  <c:v>-1.111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E78-44FC-9128-95DB81B02317}"/>
            </c:ext>
          </c:extLst>
        </c:ser>
        <c:ser>
          <c:idx val="9"/>
          <c:order val="9"/>
          <c:tx>
            <c:strRef>
              <c:f>FantaCulo!$AL$1</c:f>
              <c:strCache>
                <c:ptCount val="1"/>
                <c:pt idx="0">
                  <c:v>SPACCA CFC</c:v>
                </c:pt>
              </c:strCache>
            </c:strRef>
          </c:tx>
          <c:val>
            <c:numRef>
              <c:f>FantaCulo!$AO$3:$AO$38</c:f>
              <c:numCache>
                <c:formatCode>General</c:formatCode>
                <c:ptCount val="36"/>
                <c:pt idx="0">
                  <c:v>1.0002000000000002</c:v>
                </c:pt>
                <c:pt idx="1">
                  <c:v>-1.8885999999999998</c:v>
                </c:pt>
                <c:pt idx="2">
                  <c:v>1.0002000000000002</c:v>
                </c:pt>
                <c:pt idx="3">
                  <c:v>-0.66659999999999997</c:v>
                </c:pt>
                <c:pt idx="4">
                  <c:v>0</c:v>
                </c:pt>
                <c:pt idx="5">
                  <c:v>1.0002000000000002</c:v>
                </c:pt>
                <c:pt idx="6">
                  <c:v>-0.11109999999999999</c:v>
                </c:pt>
                <c:pt idx="7">
                  <c:v>0.11120000000000008</c:v>
                </c:pt>
                <c:pt idx="8">
                  <c:v>-0.11109999999999999</c:v>
                </c:pt>
                <c:pt idx="9">
                  <c:v>-1.9997999999999998</c:v>
                </c:pt>
                <c:pt idx="10">
                  <c:v>0</c:v>
                </c:pt>
                <c:pt idx="11">
                  <c:v>0.33360000000000012</c:v>
                </c:pt>
                <c:pt idx="12">
                  <c:v>0.33360000000000012</c:v>
                </c:pt>
                <c:pt idx="13">
                  <c:v>0.33360000000000012</c:v>
                </c:pt>
                <c:pt idx="14">
                  <c:v>0.33360000000000012</c:v>
                </c:pt>
                <c:pt idx="15">
                  <c:v>-0.44439999999999996</c:v>
                </c:pt>
                <c:pt idx="16">
                  <c:v>-0.55549999999999999</c:v>
                </c:pt>
                <c:pt idx="17">
                  <c:v>1.0000000000010001E-4</c:v>
                </c:pt>
                <c:pt idx="18">
                  <c:v>-0.33329999999999999</c:v>
                </c:pt>
                <c:pt idx="19">
                  <c:v>-0.88869999999999993</c:v>
                </c:pt>
                <c:pt idx="20">
                  <c:v>0.66690000000000005</c:v>
                </c:pt>
                <c:pt idx="21">
                  <c:v>-0.88869999999999993</c:v>
                </c:pt>
                <c:pt idx="22">
                  <c:v>-0.77759999999999996</c:v>
                </c:pt>
                <c:pt idx="23">
                  <c:v>-0.22219999999999998</c:v>
                </c:pt>
                <c:pt idx="24">
                  <c:v>-0.11109999999999999</c:v>
                </c:pt>
                <c:pt idx="25">
                  <c:v>1.6668000000000001</c:v>
                </c:pt>
                <c:pt idx="26">
                  <c:v>0.88890000000000002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E78-44FC-9128-95DB81B023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5767320"/>
        <c:axId val="165768104"/>
      </c:lineChart>
      <c:catAx>
        <c:axId val="165767320"/>
        <c:scaling>
          <c:orientation val="minMax"/>
        </c:scaling>
        <c:delete val="0"/>
        <c:axPos val="b"/>
        <c:majorTickMark val="none"/>
        <c:minorTickMark val="none"/>
        <c:tickLblPos val="nextTo"/>
        <c:crossAx val="165768104"/>
        <c:crosses val="autoZero"/>
        <c:auto val="1"/>
        <c:lblAlgn val="ctr"/>
        <c:lblOffset val="100"/>
        <c:noMultiLvlLbl val="0"/>
      </c:catAx>
      <c:valAx>
        <c:axId val="165768104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6576732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A149-4A4C-9314-4E38011D776E}"/>
            </c:ext>
          </c:extLst>
        </c:ser>
        <c:ser>
          <c:idx val="1"/>
          <c:order val="1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A149-4A4C-9314-4E38011D776E}"/>
            </c:ext>
          </c:extLst>
        </c:ser>
        <c:ser>
          <c:idx val="2"/>
          <c:order val="2"/>
          <c:spPr>
            <a:ln w="19050"/>
          </c:spP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2-A149-4A4C-9314-4E38011D776E}"/>
            </c:ext>
          </c:extLst>
        </c:ser>
        <c:ser>
          <c:idx val="3"/>
          <c:order val="3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3-A149-4A4C-9314-4E38011D776E}"/>
            </c:ext>
          </c:extLst>
        </c:ser>
        <c:ser>
          <c:idx val="4"/>
          <c:order val="4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4-A149-4A4C-9314-4E38011D776E}"/>
            </c:ext>
          </c:extLst>
        </c:ser>
        <c:ser>
          <c:idx val="5"/>
          <c:order val="5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5-A149-4A4C-9314-4E38011D776E}"/>
            </c:ext>
          </c:extLst>
        </c:ser>
        <c:ser>
          <c:idx val="6"/>
          <c:order val="6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6-A149-4A4C-9314-4E38011D776E}"/>
            </c:ext>
          </c:extLst>
        </c:ser>
        <c:ser>
          <c:idx val="7"/>
          <c:order val="7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7-A149-4A4C-9314-4E38011D776E}"/>
            </c:ext>
          </c:extLst>
        </c:ser>
        <c:ser>
          <c:idx val="8"/>
          <c:order val="8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8-A149-4A4C-9314-4E38011D776E}"/>
            </c:ext>
          </c:extLst>
        </c:ser>
        <c:ser>
          <c:idx val="9"/>
          <c:order val="9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9-A149-4A4C-9314-4E38011D77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8964880"/>
        <c:axId val="288964096"/>
      </c:lineChart>
      <c:catAx>
        <c:axId val="288964880"/>
        <c:scaling>
          <c:orientation val="minMax"/>
        </c:scaling>
        <c:delete val="0"/>
        <c:axPos val="b"/>
        <c:majorTickMark val="none"/>
        <c:minorTickMark val="none"/>
        <c:tickLblPos val="nextTo"/>
        <c:crossAx val="288964096"/>
        <c:crosses val="autoZero"/>
        <c:auto val="1"/>
        <c:lblAlgn val="ctr"/>
        <c:lblOffset val="100"/>
        <c:noMultiLvlLbl val="0"/>
      </c:catAx>
      <c:valAx>
        <c:axId val="288964096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28896488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Classifica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'Formula 1'!$B$1:$C$1</c:f>
              <c:strCache>
                <c:ptCount val="2"/>
                <c:pt idx="0">
                  <c:v>STRAW DOGS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'Formula 1'!$B$1:$U$1</c15:sqref>
                  </c15:fullRef>
                </c:ext>
              </c:extLst>
              <c:f>('Formula 1'!$B$1,'Formula 1'!$D$1:$U$1)</c:f>
              <c:strCache>
                <c:ptCount val="18"/>
                <c:pt idx="0">
                  <c:v>STRAW DOGS</c:v>
                </c:pt>
                <c:pt idx="1">
                  <c:v>DELU TEAM</c:v>
                </c:pt>
                <c:pt idx="3">
                  <c:v>LE TROFIE 'NFOIATE</c:v>
                </c:pt>
                <c:pt idx="5">
                  <c:v>MAMBO FC</c:v>
                </c:pt>
                <c:pt idx="7">
                  <c:v>MANZOTEAM</c:v>
                </c:pt>
                <c:pt idx="9">
                  <c:v>MOJITO FC
</c:v>
                </c:pt>
                <c:pt idx="11">
                  <c:v>RCD SUERTE</c:v>
                </c:pt>
                <c:pt idx="13">
                  <c:v>PATATINAIKOS</c:v>
                </c:pt>
                <c:pt idx="15">
                  <c:v>SAMPMANIA</c:v>
                </c:pt>
                <c:pt idx="17">
                  <c:v>SPACCA CFC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'Formula 1'!$B$38:$C$38</c15:sqref>
                  </c15:fullRef>
                </c:ext>
              </c:extLst>
              <c:f>'Formula 1'!$B$38</c:f>
              <c:numCache>
                <c:formatCode>General</c:formatCode>
                <c:ptCount val="1"/>
                <c:pt idx="0">
                  <c:v>335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85-401F-8AD3-8898E7A761AC}"/>
            </c:ext>
          </c:extLst>
        </c:ser>
        <c:ser>
          <c:idx val="1"/>
          <c:order val="1"/>
          <c:tx>
            <c:strRef>
              <c:f>'Formula 1'!$D$1:$E$1</c:f>
              <c:strCache>
                <c:ptCount val="2"/>
                <c:pt idx="0">
                  <c:v>DELU TEAM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'Formula 1'!$B$1:$U$1</c15:sqref>
                  </c15:fullRef>
                </c:ext>
              </c:extLst>
              <c:f>('Formula 1'!$B$1,'Formula 1'!$D$1:$U$1)</c:f>
              <c:strCache>
                <c:ptCount val="18"/>
                <c:pt idx="0">
                  <c:v>STRAW DOGS</c:v>
                </c:pt>
                <c:pt idx="1">
                  <c:v>DELU TEAM</c:v>
                </c:pt>
                <c:pt idx="3">
                  <c:v>LE TROFIE 'NFOIATE</c:v>
                </c:pt>
                <c:pt idx="5">
                  <c:v>MAMBO FC</c:v>
                </c:pt>
                <c:pt idx="7">
                  <c:v>MANZOTEAM</c:v>
                </c:pt>
                <c:pt idx="9">
                  <c:v>MOJITO FC
</c:v>
                </c:pt>
                <c:pt idx="11">
                  <c:v>RCD SUERTE</c:v>
                </c:pt>
                <c:pt idx="13">
                  <c:v>PATATINAIKOS</c:v>
                </c:pt>
                <c:pt idx="15">
                  <c:v>SAMPMANIA</c:v>
                </c:pt>
                <c:pt idx="17">
                  <c:v>SPACCA CFC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'Formula 1'!$D$38:$E$38</c15:sqref>
                  </c15:fullRef>
                </c:ext>
              </c:extLst>
              <c:f>'Formula 1'!$D$38</c:f>
              <c:numCache>
                <c:formatCode>General</c:formatCode>
                <c:ptCount val="1"/>
                <c:pt idx="0">
                  <c:v>212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F85-401F-8AD3-8898E7A761AC}"/>
            </c:ext>
          </c:extLst>
        </c:ser>
        <c:ser>
          <c:idx val="2"/>
          <c:order val="2"/>
          <c:tx>
            <c:strRef>
              <c:f>'Formula 1'!$F$1:$G$1</c:f>
              <c:strCache>
                <c:ptCount val="2"/>
                <c:pt idx="0">
                  <c:v>LE TROFIE 'NFOIATE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'Formula 1'!$B$1:$U$1</c15:sqref>
                  </c15:fullRef>
                </c:ext>
              </c:extLst>
              <c:f>('Formula 1'!$B$1,'Formula 1'!$D$1:$U$1)</c:f>
              <c:strCache>
                <c:ptCount val="18"/>
                <c:pt idx="0">
                  <c:v>STRAW DOGS</c:v>
                </c:pt>
                <c:pt idx="1">
                  <c:v>DELU TEAM</c:v>
                </c:pt>
                <c:pt idx="3">
                  <c:v>LE TROFIE 'NFOIATE</c:v>
                </c:pt>
                <c:pt idx="5">
                  <c:v>MAMBO FC</c:v>
                </c:pt>
                <c:pt idx="7">
                  <c:v>MANZOTEAM</c:v>
                </c:pt>
                <c:pt idx="9">
                  <c:v>MOJITO FC
</c:v>
                </c:pt>
                <c:pt idx="11">
                  <c:v>RCD SUERTE</c:v>
                </c:pt>
                <c:pt idx="13">
                  <c:v>PATATINAIKOS</c:v>
                </c:pt>
                <c:pt idx="15">
                  <c:v>SAMPMANIA</c:v>
                </c:pt>
                <c:pt idx="17">
                  <c:v>SPACCA CFC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'Formula 1'!$F$38:$G$38</c15:sqref>
                  </c15:fullRef>
                </c:ext>
              </c:extLst>
              <c:f>'Formula 1'!$F$38</c:f>
              <c:numCache>
                <c:formatCode>General</c:formatCode>
                <c:ptCount val="1"/>
                <c:pt idx="0">
                  <c:v>296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F85-401F-8AD3-8898E7A761AC}"/>
            </c:ext>
          </c:extLst>
        </c:ser>
        <c:ser>
          <c:idx val="3"/>
          <c:order val="3"/>
          <c:tx>
            <c:strRef>
              <c:f>'Formula 1'!$H$1:$I$1</c:f>
              <c:strCache>
                <c:ptCount val="2"/>
                <c:pt idx="0">
                  <c:v>MAMBO FC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'Formula 1'!$B$1:$U$1</c15:sqref>
                  </c15:fullRef>
                </c:ext>
              </c:extLst>
              <c:f>('Formula 1'!$B$1,'Formula 1'!$D$1:$U$1)</c:f>
              <c:strCache>
                <c:ptCount val="18"/>
                <c:pt idx="0">
                  <c:v>STRAW DOGS</c:v>
                </c:pt>
                <c:pt idx="1">
                  <c:v>DELU TEAM</c:v>
                </c:pt>
                <c:pt idx="3">
                  <c:v>LE TROFIE 'NFOIATE</c:v>
                </c:pt>
                <c:pt idx="5">
                  <c:v>MAMBO FC</c:v>
                </c:pt>
                <c:pt idx="7">
                  <c:v>MANZOTEAM</c:v>
                </c:pt>
                <c:pt idx="9">
                  <c:v>MOJITO FC
</c:v>
                </c:pt>
                <c:pt idx="11">
                  <c:v>RCD SUERTE</c:v>
                </c:pt>
                <c:pt idx="13">
                  <c:v>PATATINAIKOS</c:v>
                </c:pt>
                <c:pt idx="15">
                  <c:v>SAMPMANIA</c:v>
                </c:pt>
                <c:pt idx="17">
                  <c:v>SPACCA CFC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'Formula 1'!$H$38:$I$38</c15:sqref>
                  </c15:fullRef>
                </c:ext>
              </c:extLst>
              <c:f>'Formula 1'!$H$38</c:f>
              <c:numCache>
                <c:formatCode>General</c:formatCode>
                <c:ptCount val="1"/>
                <c:pt idx="0">
                  <c:v>349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F85-401F-8AD3-8898E7A761AC}"/>
            </c:ext>
          </c:extLst>
        </c:ser>
        <c:ser>
          <c:idx val="4"/>
          <c:order val="4"/>
          <c:tx>
            <c:strRef>
              <c:f>'Formula 1'!$J$1:$K$1</c:f>
              <c:strCache>
                <c:ptCount val="2"/>
                <c:pt idx="0">
                  <c:v>MANZOTEAM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'Formula 1'!$B$1:$U$1</c15:sqref>
                  </c15:fullRef>
                </c:ext>
              </c:extLst>
              <c:f>('Formula 1'!$B$1,'Formula 1'!$D$1:$U$1)</c:f>
              <c:strCache>
                <c:ptCount val="18"/>
                <c:pt idx="0">
                  <c:v>STRAW DOGS</c:v>
                </c:pt>
                <c:pt idx="1">
                  <c:v>DELU TEAM</c:v>
                </c:pt>
                <c:pt idx="3">
                  <c:v>LE TROFIE 'NFOIATE</c:v>
                </c:pt>
                <c:pt idx="5">
                  <c:v>MAMBO FC</c:v>
                </c:pt>
                <c:pt idx="7">
                  <c:v>MANZOTEAM</c:v>
                </c:pt>
                <c:pt idx="9">
                  <c:v>MOJITO FC
</c:v>
                </c:pt>
                <c:pt idx="11">
                  <c:v>RCD SUERTE</c:v>
                </c:pt>
                <c:pt idx="13">
                  <c:v>PATATINAIKOS</c:v>
                </c:pt>
                <c:pt idx="15">
                  <c:v>SAMPMANIA</c:v>
                </c:pt>
                <c:pt idx="17">
                  <c:v>SPACCA CFC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'Formula 1'!$J$38:$K$38</c15:sqref>
                  </c15:fullRef>
                </c:ext>
              </c:extLst>
              <c:f>'Formula 1'!$J$38</c:f>
              <c:numCache>
                <c:formatCode>General</c:formatCode>
                <c:ptCount val="1"/>
                <c:pt idx="0">
                  <c:v>290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F85-401F-8AD3-8898E7A761AC}"/>
            </c:ext>
          </c:extLst>
        </c:ser>
        <c:ser>
          <c:idx val="5"/>
          <c:order val="5"/>
          <c:tx>
            <c:strRef>
              <c:f>'Formula 1'!$L$1:$M$1</c:f>
              <c:strCache>
                <c:ptCount val="2"/>
                <c:pt idx="0">
                  <c:v>MOJITO FC
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'Formula 1'!$B$1:$U$1</c15:sqref>
                  </c15:fullRef>
                </c:ext>
              </c:extLst>
              <c:f>('Formula 1'!$B$1,'Formula 1'!$D$1:$U$1)</c:f>
              <c:strCache>
                <c:ptCount val="18"/>
                <c:pt idx="0">
                  <c:v>STRAW DOGS</c:v>
                </c:pt>
                <c:pt idx="1">
                  <c:v>DELU TEAM</c:v>
                </c:pt>
                <c:pt idx="3">
                  <c:v>LE TROFIE 'NFOIATE</c:v>
                </c:pt>
                <c:pt idx="5">
                  <c:v>MAMBO FC</c:v>
                </c:pt>
                <c:pt idx="7">
                  <c:v>MANZOTEAM</c:v>
                </c:pt>
                <c:pt idx="9">
                  <c:v>MOJITO FC
</c:v>
                </c:pt>
                <c:pt idx="11">
                  <c:v>RCD SUERTE</c:v>
                </c:pt>
                <c:pt idx="13">
                  <c:v>PATATINAIKOS</c:v>
                </c:pt>
                <c:pt idx="15">
                  <c:v>SAMPMANIA</c:v>
                </c:pt>
                <c:pt idx="17">
                  <c:v>SPACCA CFC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'Formula 1'!$L$38:$M$38</c15:sqref>
                  </c15:fullRef>
                </c:ext>
              </c:extLst>
              <c:f>'Formula 1'!$L$38</c:f>
              <c:numCache>
                <c:formatCode>General</c:formatCode>
                <c:ptCount val="1"/>
                <c:pt idx="0">
                  <c:v>307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F85-401F-8AD3-8898E7A761AC}"/>
            </c:ext>
          </c:extLst>
        </c:ser>
        <c:ser>
          <c:idx val="6"/>
          <c:order val="6"/>
          <c:tx>
            <c:strRef>
              <c:f>'Formula 1'!$N$1:$O$1</c:f>
              <c:strCache>
                <c:ptCount val="2"/>
                <c:pt idx="0">
                  <c:v>RCD SUERTE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'Formula 1'!$B$1:$U$1</c15:sqref>
                  </c15:fullRef>
                </c:ext>
              </c:extLst>
              <c:f>('Formula 1'!$B$1,'Formula 1'!$D$1:$U$1)</c:f>
              <c:strCache>
                <c:ptCount val="18"/>
                <c:pt idx="0">
                  <c:v>STRAW DOGS</c:v>
                </c:pt>
                <c:pt idx="1">
                  <c:v>DELU TEAM</c:v>
                </c:pt>
                <c:pt idx="3">
                  <c:v>LE TROFIE 'NFOIATE</c:v>
                </c:pt>
                <c:pt idx="5">
                  <c:v>MAMBO FC</c:v>
                </c:pt>
                <c:pt idx="7">
                  <c:v>MANZOTEAM</c:v>
                </c:pt>
                <c:pt idx="9">
                  <c:v>MOJITO FC
</c:v>
                </c:pt>
                <c:pt idx="11">
                  <c:v>RCD SUERTE</c:v>
                </c:pt>
                <c:pt idx="13">
                  <c:v>PATATINAIKOS</c:v>
                </c:pt>
                <c:pt idx="15">
                  <c:v>SAMPMANIA</c:v>
                </c:pt>
                <c:pt idx="17">
                  <c:v>SPACCA CFC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'Formula 1'!$N$38:$O$38</c15:sqref>
                  </c15:fullRef>
                </c:ext>
              </c:extLst>
              <c:f>'Formula 1'!$N$38</c:f>
              <c:numCache>
                <c:formatCode>General</c:formatCode>
                <c:ptCount val="1"/>
                <c:pt idx="0">
                  <c:v>193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F85-401F-8AD3-8898E7A761AC}"/>
            </c:ext>
          </c:extLst>
        </c:ser>
        <c:ser>
          <c:idx val="7"/>
          <c:order val="7"/>
          <c:tx>
            <c:strRef>
              <c:f>'Formula 1'!$P$1:$Q$1</c:f>
              <c:strCache>
                <c:ptCount val="2"/>
                <c:pt idx="0">
                  <c:v>PATATINAIKOS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'Formula 1'!$B$1:$U$1</c15:sqref>
                  </c15:fullRef>
                </c:ext>
              </c:extLst>
              <c:f>('Formula 1'!$B$1,'Formula 1'!$D$1:$U$1)</c:f>
              <c:strCache>
                <c:ptCount val="18"/>
                <c:pt idx="0">
                  <c:v>STRAW DOGS</c:v>
                </c:pt>
                <c:pt idx="1">
                  <c:v>DELU TEAM</c:v>
                </c:pt>
                <c:pt idx="3">
                  <c:v>LE TROFIE 'NFOIATE</c:v>
                </c:pt>
                <c:pt idx="5">
                  <c:v>MAMBO FC</c:v>
                </c:pt>
                <c:pt idx="7">
                  <c:v>MANZOTEAM</c:v>
                </c:pt>
                <c:pt idx="9">
                  <c:v>MOJITO FC
</c:v>
                </c:pt>
                <c:pt idx="11">
                  <c:v>RCD SUERTE</c:v>
                </c:pt>
                <c:pt idx="13">
                  <c:v>PATATINAIKOS</c:v>
                </c:pt>
                <c:pt idx="15">
                  <c:v>SAMPMANIA</c:v>
                </c:pt>
                <c:pt idx="17">
                  <c:v>SPACCA CFC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'Formula 1'!$P$38:$Q$38</c15:sqref>
                  </c15:fullRef>
                </c:ext>
              </c:extLst>
              <c:f>'Formula 1'!$P$38</c:f>
              <c:numCache>
                <c:formatCode>General</c:formatCode>
                <c:ptCount val="1"/>
                <c:pt idx="0">
                  <c:v>220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6F85-401F-8AD3-8898E7A761AC}"/>
            </c:ext>
          </c:extLst>
        </c:ser>
        <c:ser>
          <c:idx val="8"/>
          <c:order val="8"/>
          <c:tx>
            <c:strRef>
              <c:f>'Formula 1'!$R$1:$S$1</c:f>
              <c:strCache>
                <c:ptCount val="2"/>
                <c:pt idx="0">
                  <c:v>SAMPMANIA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'Formula 1'!$B$1:$U$1</c15:sqref>
                  </c15:fullRef>
                </c:ext>
              </c:extLst>
              <c:f>('Formula 1'!$B$1,'Formula 1'!$D$1:$U$1)</c:f>
              <c:strCache>
                <c:ptCount val="18"/>
                <c:pt idx="0">
                  <c:v>STRAW DOGS</c:v>
                </c:pt>
                <c:pt idx="1">
                  <c:v>DELU TEAM</c:v>
                </c:pt>
                <c:pt idx="3">
                  <c:v>LE TROFIE 'NFOIATE</c:v>
                </c:pt>
                <c:pt idx="5">
                  <c:v>MAMBO FC</c:v>
                </c:pt>
                <c:pt idx="7">
                  <c:v>MANZOTEAM</c:v>
                </c:pt>
                <c:pt idx="9">
                  <c:v>MOJITO FC
</c:v>
                </c:pt>
                <c:pt idx="11">
                  <c:v>RCD SUERTE</c:v>
                </c:pt>
                <c:pt idx="13">
                  <c:v>PATATINAIKOS</c:v>
                </c:pt>
                <c:pt idx="15">
                  <c:v>SAMPMANIA</c:v>
                </c:pt>
                <c:pt idx="17">
                  <c:v>SPACCA CFC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'Formula 1'!$R$38:$S$38</c15:sqref>
                  </c15:fullRef>
                </c:ext>
              </c:extLst>
              <c:f>'Formula 1'!$R$38</c:f>
              <c:numCache>
                <c:formatCode>General</c:formatCode>
                <c:ptCount val="1"/>
                <c:pt idx="0">
                  <c:v>257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F85-401F-8AD3-8898E7A761AC}"/>
            </c:ext>
          </c:extLst>
        </c:ser>
        <c:ser>
          <c:idx val="9"/>
          <c:order val="9"/>
          <c:tx>
            <c:strRef>
              <c:f>'Formula 1'!$T$1:$U$1</c:f>
              <c:strCache>
                <c:ptCount val="2"/>
                <c:pt idx="0">
                  <c:v>SPACCA CFC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6F85-401F-8AD3-8898E7A761A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'Formula 1'!$B$1:$U$1</c15:sqref>
                  </c15:fullRef>
                </c:ext>
              </c:extLst>
              <c:f>('Formula 1'!$B$1,'Formula 1'!$D$1:$U$1)</c:f>
              <c:strCache>
                <c:ptCount val="18"/>
                <c:pt idx="0">
                  <c:v>STRAW DOGS</c:v>
                </c:pt>
                <c:pt idx="1">
                  <c:v>DELU TEAM</c:v>
                </c:pt>
                <c:pt idx="3">
                  <c:v>LE TROFIE 'NFOIATE</c:v>
                </c:pt>
                <c:pt idx="5">
                  <c:v>MAMBO FC</c:v>
                </c:pt>
                <c:pt idx="7">
                  <c:v>MANZOTEAM</c:v>
                </c:pt>
                <c:pt idx="9">
                  <c:v>MOJITO FC
</c:v>
                </c:pt>
                <c:pt idx="11">
                  <c:v>RCD SUERTE</c:v>
                </c:pt>
                <c:pt idx="13">
                  <c:v>PATATINAIKOS</c:v>
                </c:pt>
                <c:pt idx="15">
                  <c:v>SAMPMANIA</c:v>
                </c:pt>
                <c:pt idx="17">
                  <c:v>SPACCA CFC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'Formula 1'!$T$38:$U$38</c15:sqref>
                  </c15:fullRef>
                </c:ext>
              </c:extLst>
              <c:f>'Formula 1'!$T$38</c:f>
              <c:numCache>
                <c:formatCode>General</c:formatCode>
                <c:ptCount val="1"/>
                <c:pt idx="0">
                  <c:v>329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6F85-401F-8AD3-8898E7A761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5"/>
        <c:overlap val="-20"/>
        <c:axId val="288967624"/>
        <c:axId val="288965664"/>
      </c:barChart>
      <c:catAx>
        <c:axId val="2889676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one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88965664"/>
        <c:crosses val="autoZero"/>
        <c:auto val="0"/>
        <c:lblAlgn val="ctr"/>
        <c:lblOffset val="100"/>
        <c:noMultiLvlLbl val="0"/>
      </c:catAx>
      <c:valAx>
        <c:axId val="2889656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889676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Valore</a:t>
            </a:r>
            <a:r>
              <a:rPr lang="en-GB" baseline="0"/>
              <a:t> Rosa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'Valore Rosa'!$B$1</c:f>
              <c:strCache>
                <c:ptCount val="1"/>
                <c:pt idx="0">
                  <c:v>Straw Dogs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'Valore Rosa'!$A$2:$A$38</c:f>
              <c:numCache>
                <c:formatCode>General</c:formatCode>
                <c:ptCount val="3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</c:numCache>
            </c:numRef>
          </c:cat>
          <c:val>
            <c:numRef>
              <c:f>'Valore Rosa'!$B$2:$B$38</c:f>
              <c:numCache>
                <c:formatCode>General</c:formatCode>
                <c:ptCount val="37"/>
                <c:pt idx="0">
                  <c:v>315</c:v>
                </c:pt>
                <c:pt idx="1">
                  <c:v>322</c:v>
                </c:pt>
                <c:pt idx="2">
                  <c:v>323</c:v>
                </c:pt>
                <c:pt idx="3">
                  <c:v>325</c:v>
                </c:pt>
                <c:pt idx="4">
                  <c:v>326</c:v>
                </c:pt>
                <c:pt idx="5">
                  <c:v>328</c:v>
                </c:pt>
                <c:pt idx="6">
                  <c:v>331</c:v>
                </c:pt>
                <c:pt idx="7">
                  <c:v>328</c:v>
                </c:pt>
                <c:pt idx="8">
                  <c:v>329</c:v>
                </c:pt>
                <c:pt idx="9">
                  <c:v>329</c:v>
                </c:pt>
                <c:pt idx="10">
                  <c:v>333</c:v>
                </c:pt>
                <c:pt idx="11">
                  <c:v>336</c:v>
                </c:pt>
                <c:pt idx="12">
                  <c:v>335</c:v>
                </c:pt>
                <c:pt idx="13">
                  <c:v>331</c:v>
                </c:pt>
                <c:pt idx="14">
                  <c:v>331</c:v>
                </c:pt>
                <c:pt idx="15">
                  <c:v>323</c:v>
                </c:pt>
                <c:pt idx="16">
                  <c:v>322</c:v>
                </c:pt>
                <c:pt idx="17">
                  <c:v>327</c:v>
                </c:pt>
                <c:pt idx="18">
                  <c:v>327</c:v>
                </c:pt>
                <c:pt idx="19">
                  <c:v>339</c:v>
                </c:pt>
                <c:pt idx="20">
                  <c:v>349</c:v>
                </c:pt>
                <c:pt idx="21">
                  <c:v>343</c:v>
                </c:pt>
                <c:pt idx="22">
                  <c:v>341</c:v>
                </c:pt>
                <c:pt idx="23">
                  <c:v>338</c:v>
                </c:pt>
                <c:pt idx="24">
                  <c:v>345</c:v>
                </c:pt>
                <c:pt idx="25">
                  <c:v>346</c:v>
                </c:pt>
                <c:pt idx="26">
                  <c:v>349</c:v>
                </c:pt>
                <c:pt idx="27">
                  <c:v>346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2C0-4CBF-8B60-D27C972022BF}"/>
            </c:ext>
          </c:extLst>
        </c:ser>
        <c:ser>
          <c:idx val="1"/>
          <c:order val="1"/>
          <c:tx>
            <c:strRef>
              <c:f>'Valore Rosa'!$C$1</c:f>
              <c:strCache>
                <c:ptCount val="1"/>
                <c:pt idx="0">
                  <c:v>Delu Team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'Valore Rosa'!$A$2:$A$38</c:f>
              <c:numCache>
                <c:formatCode>General</c:formatCode>
                <c:ptCount val="3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</c:numCache>
            </c:numRef>
          </c:cat>
          <c:val>
            <c:numRef>
              <c:f>'Valore Rosa'!$C$2:$C$38</c:f>
              <c:numCache>
                <c:formatCode>General</c:formatCode>
                <c:ptCount val="37"/>
                <c:pt idx="0">
                  <c:v>301</c:v>
                </c:pt>
                <c:pt idx="1">
                  <c:v>296</c:v>
                </c:pt>
                <c:pt idx="2">
                  <c:v>308</c:v>
                </c:pt>
                <c:pt idx="3">
                  <c:v>310</c:v>
                </c:pt>
                <c:pt idx="4">
                  <c:v>309</c:v>
                </c:pt>
                <c:pt idx="5">
                  <c:v>304</c:v>
                </c:pt>
                <c:pt idx="6">
                  <c:v>301</c:v>
                </c:pt>
                <c:pt idx="7">
                  <c:v>298</c:v>
                </c:pt>
                <c:pt idx="8">
                  <c:v>296</c:v>
                </c:pt>
                <c:pt idx="9">
                  <c:v>301</c:v>
                </c:pt>
                <c:pt idx="10">
                  <c:v>301</c:v>
                </c:pt>
                <c:pt idx="11">
                  <c:v>302</c:v>
                </c:pt>
                <c:pt idx="12">
                  <c:v>301</c:v>
                </c:pt>
                <c:pt idx="13">
                  <c:v>303</c:v>
                </c:pt>
                <c:pt idx="14">
                  <c:v>296</c:v>
                </c:pt>
                <c:pt idx="15">
                  <c:v>313</c:v>
                </c:pt>
                <c:pt idx="16">
                  <c:v>316</c:v>
                </c:pt>
                <c:pt idx="17">
                  <c:v>314</c:v>
                </c:pt>
                <c:pt idx="18">
                  <c:v>309</c:v>
                </c:pt>
                <c:pt idx="19">
                  <c:v>295</c:v>
                </c:pt>
                <c:pt idx="20">
                  <c:v>295</c:v>
                </c:pt>
                <c:pt idx="21">
                  <c:v>307</c:v>
                </c:pt>
                <c:pt idx="22">
                  <c:v>310</c:v>
                </c:pt>
                <c:pt idx="23">
                  <c:v>313</c:v>
                </c:pt>
                <c:pt idx="24">
                  <c:v>309</c:v>
                </c:pt>
                <c:pt idx="25">
                  <c:v>306</c:v>
                </c:pt>
                <c:pt idx="26">
                  <c:v>308</c:v>
                </c:pt>
                <c:pt idx="27">
                  <c:v>303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2C0-4CBF-8B60-D27C972022BF}"/>
            </c:ext>
          </c:extLst>
        </c:ser>
        <c:ser>
          <c:idx val="2"/>
          <c:order val="2"/>
          <c:tx>
            <c:strRef>
              <c:f>'Valore Rosa'!$D$1</c:f>
              <c:strCache>
                <c:ptCount val="1"/>
                <c:pt idx="0">
                  <c:v>Le Trofie 'nfoiate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'Valore Rosa'!$A$2:$A$38</c:f>
              <c:numCache>
                <c:formatCode>General</c:formatCode>
                <c:ptCount val="3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</c:numCache>
            </c:numRef>
          </c:cat>
          <c:val>
            <c:numRef>
              <c:f>'Valore Rosa'!$D$2:$D$38</c:f>
              <c:numCache>
                <c:formatCode>General</c:formatCode>
                <c:ptCount val="37"/>
                <c:pt idx="0">
                  <c:v>349</c:v>
                </c:pt>
                <c:pt idx="1">
                  <c:v>346</c:v>
                </c:pt>
                <c:pt idx="2">
                  <c:v>338</c:v>
                </c:pt>
                <c:pt idx="3">
                  <c:v>336</c:v>
                </c:pt>
                <c:pt idx="4">
                  <c:v>336</c:v>
                </c:pt>
                <c:pt idx="5">
                  <c:v>330</c:v>
                </c:pt>
                <c:pt idx="6">
                  <c:v>325</c:v>
                </c:pt>
                <c:pt idx="7">
                  <c:v>324</c:v>
                </c:pt>
                <c:pt idx="8">
                  <c:v>326</c:v>
                </c:pt>
                <c:pt idx="9">
                  <c:v>325</c:v>
                </c:pt>
                <c:pt idx="10">
                  <c:v>329</c:v>
                </c:pt>
                <c:pt idx="11">
                  <c:v>321</c:v>
                </c:pt>
                <c:pt idx="12">
                  <c:v>317</c:v>
                </c:pt>
                <c:pt idx="13">
                  <c:v>316</c:v>
                </c:pt>
                <c:pt idx="14">
                  <c:v>320</c:v>
                </c:pt>
                <c:pt idx="15">
                  <c:v>330</c:v>
                </c:pt>
                <c:pt idx="16">
                  <c:v>332</c:v>
                </c:pt>
                <c:pt idx="17">
                  <c:v>328</c:v>
                </c:pt>
                <c:pt idx="18">
                  <c:v>330</c:v>
                </c:pt>
                <c:pt idx="19">
                  <c:v>330</c:v>
                </c:pt>
                <c:pt idx="20">
                  <c:v>329</c:v>
                </c:pt>
                <c:pt idx="21">
                  <c:v>331</c:v>
                </c:pt>
                <c:pt idx="22">
                  <c:v>332</c:v>
                </c:pt>
                <c:pt idx="23">
                  <c:v>325</c:v>
                </c:pt>
                <c:pt idx="24">
                  <c:v>320</c:v>
                </c:pt>
                <c:pt idx="25">
                  <c:v>319</c:v>
                </c:pt>
                <c:pt idx="26">
                  <c:v>319</c:v>
                </c:pt>
                <c:pt idx="27">
                  <c:v>322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2C0-4CBF-8B60-D27C972022BF}"/>
            </c:ext>
          </c:extLst>
        </c:ser>
        <c:ser>
          <c:idx val="3"/>
          <c:order val="3"/>
          <c:tx>
            <c:strRef>
              <c:f>'Valore Rosa'!$E$1</c:f>
              <c:strCache>
                <c:ptCount val="1"/>
                <c:pt idx="0">
                  <c:v>Mambo FC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'Valore Rosa'!$A$2:$A$38</c:f>
              <c:numCache>
                <c:formatCode>General</c:formatCode>
                <c:ptCount val="3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</c:numCache>
            </c:numRef>
          </c:cat>
          <c:val>
            <c:numRef>
              <c:f>'Valore Rosa'!$E$2:$E$38</c:f>
              <c:numCache>
                <c:formatCode>General</c:formatCode>
                <c:ptCount val="37"/>
                <c:pt idx="0">
                  <c:v>317</c:v>
                </c:pt>
                <c:pt idx="1">
                  <c:v>319</c:v>
                </c:pt>
                <c:pt idx="2">
                  <c:v>315</c:v>
                </c:pt>
                <c:pt idx="3">
                  <c:v>320</c:v>
                </c:pt>
                <c:pt idx="4">
                  <c:v>327</c:v>
                </c:pt>
                <c:pt idx="5">
                  <c:v>327</c:v>
                </c:pt>
                <c:pt idx="6">
                  <c:v>321</c:v>
                </c:pt>
                <c:pt idx="7">
                  <c:v>322</c:v>
                </c:pt>
                <c:pt idx="8">
                  <c:v>320</c:v>
                </c:pt>
                <c:pt idx="9">
                  <c:v>319</c:v>
                </c:pt>
                <c:pt idx="10">
                  <c:v>317</c:v>
                </c:pt>
                <c:pt idx="11">
                  <c:v>316</c:v>
                </c:pt>
                <c:pt idx="12">
                  <c:v>323</c:v>
                </c:pt>
                <c:pt idx="13">
                  <c:v>319</c:v>
                </c:pt>
                <c:pt idx="14">
                  <c:v>321</c:v>
                </c:pt>
                <c:pt idx="15">
                  <c:v>321</c:v>
                </c:pt>
                <c:pt idx="16">
                  <c:v>321</c:v>
                </c:pt>
                <c:pt idx="17">
                  <c:v>329</c:v>
                </c:pt>
                <c:pt idx="18">
                  <c:v>325</c:v>
                </c:pt>
                <c:pt idx="19">
                  <c:v>312</c:v>
                </c:pt>
                <c:pt idx="20">
                  <c:v>314</c:v>
                </c:pt>
                <c:pt idx="21">
                  <c:v>318</c:v>
                </c:pt>
                <c:pt idx="22">
                  <c:v>329</c:v>
                </c:pt>
                <c:pt idx="23">
                  <c:v>329</c:v>
                </c:pt>
                <c:pt idx="24">
                  <c:v>325</c:v>
                </c:pt>
                <c:pt idx="25">
                  <c:v>320</c:v>
                </c:pt>
                <c:pt idx="26">
                  <c:v>325</c:v>
                </c:pt>
                <c:pt idx="27">
                  <c:v>324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2C0-4CBF-8B60-D27C972022BF}"/>
            </c:ext>
          </c:extLst>
        </c:ser>
        <c:ser>
          <c:idx val="4"/>
          <c:order val="4"/>
          <c:tx>
            <c:strRef>
              <c:f>'Valore Rosa'!$F$1</c:f>
              <c:strCache>
                <c:ptCount val="1"/>
                <c:pt idx="0">
                  <c:v>Manzoteam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'Valore Rosa'!$A$2:$A$38</c:f>
              <c:numCache>
                <c:formatCode>General</c:formatCode>
                <c:ptCount val="3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</c:numCache>
            </c:numRef>
          </c:cat>
          <c:val>
            <c:numRef>
              <c:f>'Valore Rosa'!$F$2:$F$38</c:f>
              <c:numCache>
                <c:formatCode>General</c:formatCode>
                <c:ptCount val="37"/>
                <c:pt idx="0">
                  <c:v>333</c:v>
                </c:pt>
                <c:pt idx="1">
                  <c:v>334</c:v>
                </c:pt>
                <c:pt idx="2">
                  <c:v>330</c:v>
                </c:pt>
                <c:pt idx="3">
                  <c:v>333</c:v>
                </c:pt>
                <c:pt idx="4">
                  <c:v>332</c:v>
                </c:pt>
                <c:pt idx="5">
                  <c:v>328</c:v>
                </c:pt>
                <c:pt idx="6">
                  <c:v>325</c:v>
                </c:pt>
                <c:pt idx="7">
                  <c:v>320</c:v>
                </c:pt>
                <c:pt idx="8">
                  <c:v>320</c:v>
                </c:pt>
                <c:pt idx="9">
                  <c:v>317</c:v>
                </c:pt>
                <c:pt idx="10">
                  <c:v>316</c:v>
                </c:pt>
                <c:pt idx="11">
                  <c:v>315</c:v>
                </c:pt>
                <c:pt idx="12">
                  <c:v>311</c:v>
                </c:pt>
                <c:pt idx="13">
                  <c:v>310</c:v>
                </c:pt>
                <c:pt idx="14">
                  <c:v>313</c:v>
                </c:pt>
                <c:pt idx="15">
                  <c:v>323</c:v>
                </c:pt>
                <c:pt idx="16">
                  <c:v>325</c:v>
                </c:pt>
                <c:pt idx="17">
                  <c:v>321</c:v>
                </c:pt>
                <c:pt idx="18">
                  <c:v>320</c:v>
                </c:pt>
                <c:pt idx="19">
                  <c:v>305</c:v>
                </c:pt>
                <c:pt idx="20">
                  <c:v>302</c:v>
                </c:pt>
                <c:pt idx="21">
                  <c:v>283</c:v>
                </c:pt>
                <c:pt idx="22">
                  <c:v>284</c:v>
                </c:pt>
                <c:pt idx="23">
                  <c:v>285</c:v>
                </c:pt>
                <c:pt idx="24">
                  <c:v>289</c:v>
                </c:pt>
                <c:pt idx="25">
                  <c:v>293</c:v>
                </c:pt>
                <c:pt idx="26">
                  <c:v>289</c:v>
                </c:pt>
                <c:pt idx="27">
                  <c:v>289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2C0-4CBF-8B60-D27C972022BF}"/>
            </c:ext>
          </c:extLst>
        </c:ser>
        <c:ser>
          <c:idx val="5"/>
          <c:order val="5"/>
          <c:tx>
            <c:strRef>
              <c:f>'Valore Rosa'!$G$1</c:f>
              <c:strCache>
                <c:ptCount val="1"/>
                <c:pt idx="0">
                  <c:v>Mojito FC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'Valore Rosa'!$A$2:$A$38</c:f>
              <c:numCache>
                <c:formatCode>General</c:formatCode>
                <c:ptCount val="3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</c:numCache>
            </c:numRef>
          </c:cat>
          <c:val>
            <c:numRef>
              <c:f>'Valore Rosa'!$G$2:$G$38</c:f>
              <c:numCache>
                <c:formatCode>General</c:formatCode>
                <c:ptCount val="37"/>
                <c:pt idx="0">
                  <c:v>285</c:v>
                </c:pt>
                <c:pt idx="1">
                  <c:v>298</c:v>
                </c:pt>
                <c:pt idx="2">
                  <c:v>309</c:v>
                </c:pt>
                <c:pt idx="3">
                  <c:v>309</c:v>
                </c:pt>
                <c:pt idx="4">
                  <c:v>318</c:v>
                </c:pt>
                <c:pt idx="5">
                  <c:v>315</c:v>
                </c:pt>
                <c:pt idx="6">
                  <c:v>315</c:v>
                </c:pt>
                <c:pt idx="7">
                  <c:v>317</c:v>
                </c:pt>
                <c:pt idx="8">
                  <c:v>319</c:v>
                </c:pt>
                <c:pt idx="9">
                  <c:v>324</c:v>
                </c:pt>
                <c:pt idx="10">
                  <c:v>326</c:v>
                </c:pt>
                <c:pt idx="11">
                  <c:v>327</c:v>
                </c:pt>
                <c:pt idx="12">
                  <c:v>330</c:v>
                </c:pt>
                <c:pt idx="13">
                  <c:v>329</c:v>
                </c:pt>
                <c:pt idx="14">
                  <c:v>327</c:v>
                </c:pt>
                <c:pt idx="15">
                  <c:v>333</c:v>
                </c:pt>
                <c:pt idx="16">
                  <c:v>329</c:v>
                </c:pt>
                <c:pt idx="17">
                  <c:v>329</c:v>
                </c:pt>
                <c:pt idx="18">
                  <c:v>321</c:v>
                </c:pt>
                <c:pt idx="19">
                  <c:v>322</c:v>
                </c:pt>
                <c:pt idx="20">
                  <c:v>315</c:v>
                </c:pt>
                <c:pt idx="21">
                  <c:v>321</c:v>
                </c:pt>
                <c:pt idx="22">
                  <c:v>319</c:v>
                </c:pt>
                <c:pt idx="23">
                  <c:v>323</c:v>
                </c:pt>
                <c:pt idx="24">
                  <c:v>321</c:v>
                </c:pt>
                <c:pt idx="25">
                  <c:v>327</c:v>
                </c:pt>
                <c:pt idx="26">
                  <c:v>319</c:v>
                </c:pt>
                <c:pt idx="27">
                  <c:v>318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2C0-4CBF-8B60-D27C972022BF}"/>
            </c:ext>
          </c:extLst>
        </c:ser>
        <c:ser>
          <c:idx val="6"/>
          <c:order val="6"/>
          <c:tx>
            <c:strRef>
              <c:f>'Valore Rosa'!$H$1</c:f>
              <c:strCache>
                <c:ptCount val="1"/>
                <c:pt idx="0">
                  <c:v>RCD Suerte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'Valore Rosa'!$A$2:$A$38</c:f>
              <c:numCache>
                <c:formatCode>General</c:formatCode>
                <c:ptCount val="3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</c:numCache>
            </c:numRef>
          </c:cat>
          <c:val>
            <c:numRef>
              <c:f>'Valore Rosa'!$H$2:$H$38</c:f>
              <c:numCache>
                <c:formatCode>General</c:formatCode>
                <c:ptCount val="37"/>
                <c:pt idx="0">
                  <c:v>333</c:v>
                </c:pt>
                <c:pt idx="1">
                  <c:v>328</c:v>
                </c:pt>
                <c:pt idx="2">
                  <c:v>311</c:v>
                </c:pt>
                <c:pt idx="3">
                  <c:v>302</c:v>
                </c:pt>
                <c:pt idx="4">
                  <c:v>301</c:v>
                </c:pt>
                <c:pt idx="5">
                  <c:v>294</c:v>
                </c:pt>
                <c:pt idx="6">
                  <c:v>290</c:v>
                </c:pt>
                <c:pt idx="7">
                  <c:v>294</c:v>
                </c:pt>
                <c:pt idx="8">
                  <c:v>287</c:v>
                </c:pt>
                <c:pt idx="9">
                  <c:v>284</c:v>
                </c:pt>
                <c:pt idx="10">
                  <c:v>281</c:v>
                </c:pt>
                <c:pt idx="11">
                  <c:v>275</c:v>
                </c:pt>
                <c:pt idx="12">
                  <c:v>272</c:v>
                </c:pt>
                <c:pt idx="13">
                  <c:v>275</c:v>
                </c:pt>
                <c:pt idx="14">
                  <c:v>278</c:v>
                </c:pt>
                <c:pt idx="15">
                  <c:v>270</c:v>
                </c:pt>
                <c:pt idx="16">
                  <c:v>276</c:v>
                </c:pt>
                <c:pt idx="17">
                  <c:v>279</c:v>
                </c:pt>
                <c:pt idx="18">
                  <c:v>282</c:v>
                </c:pt>
                <c:pt idx="19">
                  <c:v>290</c:v>
                </c:pt>
                <c:pt idx="20">
                  <c:v>291</c:v>
                </c:pt>
                <c:pt idx="21">
                  <c:v>284</c:v>
                </c:pt>
                <c:pt idx="22">
                  <c:v>280</c:v>
                </c:pt>
                <c:pt idx="23">
                  <c:v>278</c:v>
                </c:pt>
                <c:pt idx="24">
                  <c:v>276</c:v>
                </c:pt>
                <c:pt idx="25">
                  <c:v>279</c:v>
                </c:pt>
                <c:pt idx="26">
                  <c:v>283</c:v>
                </c:pt>
                <c:pt idx="27">
                  <c:v>285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F2C0-4CBF-8B60-D27C972022BF}"/>
            </c:ext>
          </c:extLst>
        </c:ser>
        <c:ser>
          <c:idx val="7"/>
          <c:order val="7"/>
          <c:tx>
            <c:strRef>
              <c:f>'Valore Rosa'!$I$1</c:f>
              <c:strCache>
                <c:ptCount val="1"/>
                <c:pt idx="0">
                  <c:v>Patatinaikos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'Valore Rosa'!$A$2:$A$38</c:f>
              <c:numCache>
                <c:formatCode>General</c:formatCode>
                <c:ptCount val="3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</c:numCache>
            </c:numRef>
          </c:cat>
          <c:val>
            <c:numRef>
              <c:f>'Valore Rosa'!$I$2:$I$38</c:f>
              <c:numCache>
                <c:formatCode>General</c:formatCode>
                <c:ptCount val="37"/>
                <c:pt idx="0">
                  <c:v>303</c:v>
                </c:pt>
                <c:pt idx="1">
                  <c:v>295</c:v>
                </c:pt>
                <c:pt idx="2">
                  <c:v>288</c:v>
                </c:pt>
                <c:pt idx="3">
                  <c:v>285</c:v>
                </c:pt>
                <c:pt idx="4">
                  <c:v>282</c:v>
                </c:pt>
                <c:pt idx="5">
                  <c:v>281</c:v>
                </c:pt>
                <c:pt idx="6">
                  <c:v>280</c:v>
                </c:pt>
                <c:pt idx="7">
                  <c:v>278</c:v>
                </c:pt>
                <c:pt idx="8">
                  <c:v>266</c:v>
                </c:pt>
                <c:pt idx="9">
                  <c:v>262</c:v>
                </c:pt>
                <c:pt idx="10">
                  <c:v>258</c:v>
                </c:pt>
                <c:pt idx="11">
                  <c:v>255</c:v>
                </c:pt>
                <c:pt idx="12">
                  <c:v>249</c:v>
                </c:pt>
                <c:pt idx="13">
                  <c:v>251</c:v>
                </c:pt>
                <c:pt idx="14">
                  <c:v>254</c:v>
                </c:pt>
                <c:pt idx="15">
                  <c:v>252</c:v>
                </c:pt>
                <c:pt idx="16">
                  <c:v>260</c:v>
                </c:pt>
                <c:pt idx="17">
                  <c:v>270</c:v>
                </c:pt>
                <c:pt idx="18">
                  <c:v>268</c:v>
                </c:pt>
                <c:pt idx="19">
                  <c:v>265</c:v>
                </c:pt>
                <c:pt idx="20">
                  <c:v>271</c:v>
                </c:pt>
                <c:pt idx="21">
                  <c:v>272</c:v>
                </c:pt>
                <c:pt idx="22">
                  <c:v>264</c:v>
                </c:pt>
                <c:pt idx="23">
                  <c:v>266</c:v>
                </c:pt>
                <c:pt idx="24">
                  <c:v>267</c:v>
                </c:pt>
                <c:pt idx="25">
                  <c:v>269</c:v>
                </c:pt>
                <c:pt idx="26">
                  <c:v>268</c:v>
                </c:pt>
                <c:pt idx="27">
                  <c:v>264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F2C0-4CBF-8B60-D27C972022BF}"/>
            </c:ext>
          </c:extLst>
        </c:ser>
        <c:ser>
          <c:idx val="8"/>
          <c:order val="8"/>
          <c:tx>
            <c:strRef>
              <c:f>'Valore Rosa'!$J$1</c:f>
              <c:strCache>
                <c:ptCount val="1"/>
                <c:pt idx="0">
                  <c:v>Sampmania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'Valore Rosa'!$A$2:$A$38</c:f>
              <c:numCache>
                <c:formatCode>General</c:formatCode>
                <c:ptCount val="3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</c:numCache>
            </c:numRef>
          </c:cat>
          <c:val>
            <c:numRef>
              <c:f>'Valore Rosa'!$J$2:$J$38</c:f>
              <c:numCache>
                <c:formatCode>General</c:formatCode>
                <c:ptCount val="37"/>
                <c:pt idx="0">
                  <c:v>277</c:v>
                </c:pt>
                <c:pt idx="1">
                  <c:v>272</c:v>
                </c:pt>
                <c:pt idx="2">
                  <c:v>272</c:v>
                </c:pt>
                <c:pt idx="3">
                  <c:v>268</c:v>
                </c:pt>
                <c:pt idx="4">
                  <c:v>258</c:v>
                </c:pt>
                <c:pt idx="5">
                  <c:v>264</c:v>
                </c:pt>
                <c:pt idx="6">
                  <c:v>263</c:v>
                </c:pt>
                <c:pt idx="7">
                  <c:v>264</c:v>
                </c:pt>
                <c:pt idx="8">
                  <c:v>263</c:v>
                </c:pt>
                <c:pt idx="9">
                  <c:v>276</c:v>
                </c:pt>
                <c:pt idx="10">
                  <c:v>277</c:v>
                </c:pt>
                <c:pt idx="11">
                  <c:v>281</c:v>
                </c:pt>
                <c:pt idx="12">
                  <c:v>277</c:v>
                </c:pt>
                <c:pt idx="13">
                  <c:v>280</c:v>
                </c:pt>
                <c:pt idx="14">
                  <c:v>260</c:v>
                </c:pt>
                <c:pt idx="15">
                  <c:v>281</c:v>
                </c:pt>
                <c:pt idx="16">
                  <c:v>280</c:v>
                </c:pt>
                <c:pt idx="17">
                  <c:v>280</c:v>
                </c:pt>
                <c:pt idx="18">
                  <c:v>285</c:v>
                </c:pt>
                <c:pt idx="19">
                  <c:v>288</c:v>
                </c:pt>
                <c:pt idx="20">
                  <c:v>294</c:v>
                </c:pt>
                <c:pt idx="21">
                  <c:v>294</c:v>
                </c:pt>
                <c:pt idx="22">
                  <c:v>292</c:v>
                </c:pt>
                <c:pt idx="23">
                  <c:v>290</c:v>
                </c:pt>
                <c:pt idx="24">
                  <c:v>288</c:v>
                </c:pt>
                <c:pt idx="25">
                  <c:v>288</c:v>
                </c:pt>
                <c:pt idx="26">
                  <c:v>287</c:v>
                </c:pt>
                <c:pt idx="27">
                  <c:v>287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F2C0-4CBF-8B60-D27C972022BF}"/>
            </c:ext>
          </c:extLst>
        </c:ser>
        <c:ser>
          <c:idx val="9"/>
          <c:order val="9"/>
          <c:tx>
            <c:strRef>
              <c:f>'Valore Rosa'!$K$1</c:f>
              <c:strCache>
                <c:ptCount val="1"/>
                <c:pt idx="0">
                  <c:v>Spacca CFC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'Valore Rosa'!$A$2:$A$38</c:f>
              <c:numCache>
                <c:formatCode>General</c:formatCode>
                <c:ptCount val="3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</c:numCache>
            </c:numRef>
          </c:cat>
          <c:val>
            <c:numRef>
              <c:f>'Valore Rosa'!$K$2:$K$38</c:f>
              <c:numCache>
                <c:formatCode>General</c:formatCode>
                <c:ptCount val="37"/>
                <c:pt idx="0">
                  <c:v>314</c:v>
                </c:pt>
                <c:pt idx="1">
                  <c:v>312</c:v>
                </c:pt>
                <c:pt idx="2">
                  <c:v>314</c:v>
                </c:pt>
                <c:pt idx="3">
                  <c:v>321</c:v>
                </c:pt>
                <c:pt idx="4">
                  <c:v>318</c:v>
                </c:pt>
                <c:pt idx="5">
                  <c:v>316</c:v>
                </c:pt>
                <c:pt idx="6">
                  <c:v>319</c:v>
                </c:pt>
                <c:pt idx="7">
                  <c:v>314</c:v>
                </c:pt>
                <c:pt idx="8">
                  <c:v>312</c:v>
                </c:pt>
                <c:pt idx="9">
                  <c:v>302</c:v>
                </c:pt>
                <c:pt idx="10">
                  <c:v>302</c:v>
                </c:pt>
                <c:pt idx="11">
                  <c:v>312</c:v>
                </c:pt>
                <c:pt idx="12">
                  <c:v>315</c:v>
                </c:pt>
                <c:pt idx="13">
                  <c:v>315</c:v>
                </c:pt>
                <c:pt idx="14">
                  <c:v>320</c:v>
                </c:pt>
                <c:pt idx="15">
                  <c:v>360</c:v>
                </c:pt>
                <c:pt idx="16">
                  <c:v>361</c:v>
                </c:pt>
                <c:pt idx="17">
                  <c:v>356</c:v>
                </c:pt>
                <c:pt idx="18">
                  <c:v>352</c:v>
                </c:pt>
                <c:pt idx="19">
                  <c:v>348</c:v>
                </c:pt>
                <c:pt idx="20">
                  <c:v>354</c:v>
                </c:pt>
                <c:pt idx="21">
                  <c:v>352</c:v>
                </c:pt>
                <c:pt idx="22">
                  <c:v>352</c:v>
                </c:pt>
                <c:pt idx="23">
                  <c:v>344</c:v>
                </c:pt>
                <c:pt idx="24">
                  <c:v>341</c:v>
                </c:pt>
                <c:pt idx="25">
                  <c:v>336</c:v>
                </c:pt>
                <c:pt idx="26">
                  <c:v>339</c:v>
                </c:pt>
                <c:pt idx="27">
                  <c:v>339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F2C0-4CBF-8B60-D27C972022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0130256"/>
        <c:axId val="360134000"/>
      </c:lineChart>
      <c:catAx>
        <c:axId val="36013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360134000"/>
        <c:crosses val="autoZero"/>
        <c:auto val="1"/>
        <c:lblAlgn val="ctr"/>
        <c:lblOffset val="100"/>
        <c:noMultiLvlLbl val="0"/>
      </c:catAx>
      <c:valAx>
        <c:axId val="360134000"/>
        <c:scaling>
          <c:orientation val="minMax"/>
          <c:max val="370"/>
          <c:min val="2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360130256"/>
        <c:crosses val="autoZero"/>
        <c:crossBetween val="between"/>
        <c:majorUnit val="2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</xdr:colOff>
      <xdr:row>2</xdr:row>
      <xdr:rowOff>38100</xdr:rowOff>
    </xdr:from>
    <xdr:to>
      <xdr:col>20</xdr:col>
      <xdr:colOff>7620</xdr:colOff>
      <xdr:row>30</xdr:row>
      <xdr:rowOff>30480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22860</xdr:colOff>
      <xdr:row>32</xdr:row>
      <xdr:rowOff>30480</xdr:rowOff>
    </xdr:from>
    <xdr:to>
      <xdr:col>20</xdr:col>
      <xdr:colOff>0</xdr:colOff>
      <xdr:row>61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22860</xdr:colOff>
      <xdr:row>63</xdr:row>
      <xdr:rowOff>0</xdr:rowOff>
    </xdr:from>
    <xdr:to>
      <xdr:col>20</xdr:col>
      <xdr:colOff>0</xdr:colOff>
      <xdr:row>91</xdr:row>
      <xdr:rowOff>144780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345282</xdr:colOff>
      <xdr:row>39</xdr:row>
      <xdr:rowOff>132556</xdr:rowOff>
    </xdr:from>
    <xdr:to>
      <xdr:col>20</xdr:col>
      <xdr:colOff>381000</xdr:colOff>
      <xdr:row>63</xdr:row>
      <xdr:rowOff>63500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0</xdr:col>
      <xdr:colOff>563556</xdr:colOff>
      <xdr:row>43</xdr:row>
      <xdr:rowOff>55559</xdr:rowOff>
    </xdr:from>
    <xdr:ext cx="1214563" cy="342786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/>
      </xdr:nvSpPr>
      <xdr:spPr>
        <a:xfrm>
          <a:off x="563556" y="7564434"/>
          <a:ext cx="1214563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it-IT" sz="1600" b="1"/>
            <a:t>SPACCA</a:t>
          </a:r>
          <a:r>
            <a:rPr lang="it-IT" sz="1600" b="1" baseline="0"/>
            <a:t> CFC</a:t>
          </a:r>
          <a:endParaRPr lang="it-IT" sz="1600" b="1"/>
        </a:p>
      </xdr:txBody>
    </xdr:sp>
    <xdr:clientData/>
  </xdr:oneCellAnchor>
  <xdr:oneCellAnchor>
    <xdr:from>
      <xdr:col>0</xdr:col>
      <xdr:colOff>565137</xdr:colOff>
      <xdr:row>45</xdr:row>
      <xdr:rowOff>9527</xdr:rowOff>
    </xdr:from>
    <xdr:ext cx="1571625" cy="342786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/>
      </xdr:nvSpPr>
      <xdr:spPr>
        <a:xfrm>
          <a:off x="565137" y="7867652"/>
          <a:ext cx="1571625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it-IT" sz="1600" b="1"/>
            <a:t>SAMPMANIA</a:t>
          </a:r>
        </a:p>
      </xdr:txBody>
    </xdr:sp>
    <xdr:clientData/>
  </xdr:oneCellAnchor>
  <xdr:oneCellAnchor>
    <xdr:from>
      <xdr:col>0</xdr:col>
      <xdr:colOff>566717</xdr:colOff>
      <xdr:row>46</xdr:row>
      <xdr:rowOff>138120</xdr:rowOff>
    </xdr:from>
    <xdr:ext cx="1571625" cy="342786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/>
      </xdr:nvSpPr>
      <xdr:spPr>
        <a:xfrm>
          <a:off x="566717" y="8170870"/>
          <a:ext cx="1571625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it-IT" sz="1600" b="1"/>
            <a:t>PATATINAIKOS</a:t>
          </a:r>
        </a:p>
      </xdr:txBody>
    </xdr:sp>
    <xdr:clientData/>
  </xdr:oneCellAnchor>
  <xdr:oneCellAnchor>
    <xdr:from>
      <xdr:col>0</xdr:col>
      <xdr:colOff>560360</xdr:colOff>
      <xdr:row>48</xdr:row>
      <xdr:rowOff>92089</xdr:rowOff>
    </xdr:from>
    <xdr:ext cx="1571625" cy="342786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/>
      </xdr:nvSpPr>
      <xdr:spPr>
        <a:xfrm>
          <a:off x="560360" y="8474089"/>
          <a:ext cx="1571625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it-IT" sz="1600" b="1"/>
            <a:t>RCD</a:t>
          </a:r>
          <a:r>
            <a:rPr lang="it-IT" sz="1600" b="1" baseline="0"/>
            <a:t> SUERTE</a:t>
          </a:r>
          <a:endParaRPr lang="it-IT" sz="1600" b="1"/>
        </a:p>
      </xdr:txBody>
    </xdr:sp>
    <xdr:clientData/>
  </xdr:oneCellAnchor>
  <xdr:oneCellAnchor>
    <xdr:from>
      <xdr:col>0</xdr:col>
      <xdr:colOff>554005</xdr:colOff>
      <xdr:row>50</xdr:row>
      <xdr:rowOff>53998</xdr:rowOff>
    </xdr:from>
    <xdr:ext cx="1571625" cy="342786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 txBox="1"/>
      </xdr:nvSpPr>
      <xdr:spPr>
        <a:xfrm>
          <a:off x="554005" y="8785248"/>
          <a:ext cx="1571625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it-IT" sz="1600" b="1"/>
            <a:t>MOJITO</a:t>
          </a:r>
          <a:r>
            <a:rPr lang="it-IT" sz="1600" b="1" baseline="0"/>
            <a:t> FC</a:t>
          </a:r>
          <a:endParaRPr lang="it-IT" sz="1600" b="1"/>
        </a:p>
      </xdr:txBody>
    </xdr:sp>
    <xdr:clientData/>
  </xdr:oneCellAnchor>
  <xdr:oneCellAnchor>
    <xdr:from>
      <xdr:col>0</xdr:col>
      <xdr:colOff>555586</xdr:colOff>
      <xdr:row>52</xdr:row>
      <xdr:rowOff>15908</xdr:rowOff>
    </xdr:from>
    <xdr:ext cx="1571625" cy="342786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 txBox="1"/>
      </xdr:nvSpPr>
      <xdr:spPr>
        <a:xfrm>
          <a:off x="555586" y="9096408"/>
          <a:ext cx="1571625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it-IT" sz="1600" b="1"/>
            <a:t>MANZOTEAM</a:t>
          </a:r>
        </a:p>
      </xdr:txBody>
    </xdr:sp>
    <xdr:clientData/>
  </xdr:oneCellAnchor>
  <xdr:oneCellAnchor>
    <xdr:from>
      <xdr:col>0</xdr:col>
      <xdr:colOff>565110</xdr:colOff>
      <xdr:row>53</xdr:row>
      <xdr:rowOff>144502</xdr:rowOff>
    </xdr:from>
    <xdr:ext cx="1571625" cy="342786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 txBox="1"/>
      </xdr:nvSpPr>
      <xdr:spPr>
        <a:xfrm>
          <a:off x="565110" y="9399627"/>
          <a:ext cx="1571625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it-IT" sz="1600" b="1"/>
            <a:t>MAMBO</a:t>
          </a:r>
          <a:r>
            <a:rPr lang="it-IT" sz="1600" b="1" baseline="0"/>
            <a:t> FC</a:t>
          </a:r>
          <a:endParaRPr lang="it-IT" sz="1600" b="1"/>
        </a:p>
      </xdr:txBody>
    </xdr:sp>
    <xdr:clientData/>
  </xdr:oneCellAnchor>
  <xdr:oneCellAnchor>
    <xdr:from>
      <xdr:col>0</xdr:col>
      <xdr:colOff>566693</xdr:colOff>
      <xdr:row>55</xdr:row>
      <xdr:rowOff>106408</xdr:rowOff>
    </xdr:from>
    <xdr:ext cx="2679742" cy="342786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 txBox="1"/>
      </xdr:nvSpPr>
      <xdr:spPr>
        <a:xfrm>
          <a:off x="566693" y="9710783"/>
          <a:ext cx="2679742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it-IT" sz="1600" b="1"/>
            <a:t>LE</a:t>
          </a:r>
          <a:r>
            <a:rPr lang="it-IT" sz="1600" b="1" baseline="0"/>
            <a:t> TROFIE 'NFOIATE</a:t>
          </a:r>
          <a:endParaRPr lang="it-IT" sz="1600" b="1"/>
        </a:p>
      </xdr:txBody>
    </xdr:sp>
    <xdr:clientData/>
  </xdr:oneCellAnchor>
  <xdr:oneCellAnchor>
    <xdr:from>
      <xdr:col>0</xdr:col>
      <xdr:colOff>563563</xdr:colOff>
      <xdr:row>57</xdr:row>
      <xdr:rowOff>71440</xdr:rowOff>
    </xdr:from>
    <xdr:ext cx="1571625" cy="342786"/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 txBox="1"/>
      </xdr:nvSpPr>
      <xdr:spPr>
        <a:xfrm>
          <a:off x="563563" y="10025065"/>
          <a:ext cx="1571625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it-IT" sz="1600" b="1"/>
            <a:t>DELU</a:t>
          </a:r>
          <a:r>
            <a:rPr lang="it-IT" sz="1600" b="1" baseline="0"/>
            <a:t> TEAM</a:t>
          </a:r>
          <a:endParaRPr lang="it-IT" sz="1600" b="1"/>
        </a:p>
      </xdr:txBody>
    </xdr:sp>
    <xdr:clientData/>
  </xdr:oneCellAnchor>
  <xdr:oneCellAnchor>
    <xdr:from>
      <xdr:col>0</xdr:col>
      <xdr:colOff>565146</xdr:colOff>
      <xdr:row>59</xdr:row>
      <xdr:rowOff>17470</xdr:rowOff>
    </xdr:from>
    <xdr:ext cx="1571625" cy="342786"/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 txBox="1"/>
      </xdr:nvSpPr>
      <xdr:spPr>
        <a:xfrm>
          <a:off x="565146" y="10320345"/>
          <a:ext cx="1571625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it-IT" sz="1600" b="1"/>
            <a:t>STRAW</a:t>
          </a:r>
          <a:r>
            <a:rPr lang="it-IT" sz="1600" b="1" baseline="0"/>
            <a:t> DOGS</a:t>
          </a:r>
          <a:endParaRPr lang="it-IT" sz="1600" b="1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13</xdr:row>
      <xdr:rowOff>0</xdr:rowOff>
    </xdr:from>
    <xdr:to>
      <xdr:col>41</xdr:col>
      <xdr:colOff>28575</xdr:colOff>
      <xdr:row>27</xdr:row>
      <xdr:rowOff>82515</xdr:rowOff>
    </xdr:to>
    <xdr:pic>
      <xdr:nvPicPr>
        <xdr:cNvPr id="10" name="Immagine 9">
          <a:extLst>
            <a:ext uri="{FF2B5EF4-FFF2-40B4-BE49-F238E27FC236}">
              <a16:creationId xmlns:a16="http://schemas.microsoft.com/office/drawing/2014/main" id="{7D7620A1-281E-438C-B395-3BB735DAE9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486025"/>
          <a:ext cx="15621000" cy="26161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8659</xdr:colOff>
      <xdr:row>40</xdr:row>
      <xdr:rowOff>0</xdr:rowOff>
    </xdr:from>
    <xdr:to>
      <xdr:col>20</xdr:col>
      <xdr:colOff>1</xdr:colOff>
      <xdr:row>73</xdr:row>
      <xdr:rowOff>17319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ndrea Giori" refreshedDate="45055.587707986109" createdVersion="6" refreshedVersion="6" minRefreshableVersion="3" recordCount="36" xr:uid="{995861FA-9589-42E7-AB84-8C6F59F9769D}">
  <cacheSource type="worksheet">
    <worksheetSource ref="A2:K38" sheet="Tutti vs Tutti e Punti contro"/>
  </cacheSource>
  <cacheFields count="11">
    <cacheField name="Giornata" numFmtId="0">
      <sharedItems containsSemiMixedTypes="0" containsString="0" containsNumber="1" containsInteger="1" minValue="1" maxValue="36"/>
    </cacheField>
    <cacheField name="Strawdogs" numFmtId="0">
      <sharedItems containsString="0" containsBlank="1" containsNumber="1" containsInteger="1" minValue="1" maxValue="27"/>
    </cacheField>
    <cacheField name="Delu Team" numFmtId="0">
      <sharedItems containsString="0" containsBlank="1" containsNumber="1" containsInteger="1" minValue="1" maxValue="27"/>
    </cacheField>
    <cacheField name="Trofie 'nfoiate" numFmtId="0">
      <sharedItems containsString="0" containsBlank="1" containsNumber="1" containsInteger="1" minValue="0" maxValue="25"/>
    </cacheField>
    <cacheField name="Mambo FC" numFmtId="0">
      <sharedItems containsString="0" containsBlank="1" containsNumber="1" containsInteger="1" minValue="1" maxValue="27"/>
    </cacheField>
    <cacheField name="Manzoteam" numFmtId="0">
      <sharedItems containsString="0" containsBlank="1" containsNumber="1" containsInteger="1" minValue="1" maxValue="27"/>
    </cacheField>
    <cacheField name="Mojito FC" numFmtId="0">
      <sharedItems containsString="0" containsBlank="1" containsNumber="1" containsInteger="1" minValue="1" maxValue="27"/>
    </cacheField>
    <cacheField name="RCD Suerte" numFmtId="0">
      <sharedItems containsString="0" containsBlank="1" containsNumber="1" containsInteger="1" minValue="0" maxValue="25"/>
    </cacheField>
    <cacheField name="Patatinaikos" numFmtId="0">
      <sharedItems containsString="0" containsBlank="1" containsNumber="1" containsInteger="1" minValue="0" maxValue="25"/>
    </cacheField>
    <cacheField name="Sampmania" numFmtId="0">
      <sharedItems containsString="0" containsBlank="1" containsNumber="1" containsInteger="1" minValue="0" maxValue="25"/>
    </cacheField>
    <cacheField name="Spacca CFC" numFmtId="0">
      <sharedItems containsString="0" containsBlank="1" containsNumber="1" containsInteger="1" minValue="1" maxValue="27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ndrea Giori" refreshedDate="45055.588625578705" createdVersion="6" refreshedVersion="6" minRefreshableVersion="3" recordCount="36" xr:uid="{8CDE8541-A677-4B41-AF01-79F03F9BB48B}">
  <cacheSource type="worksheet">
    <worksheetSource ref="N2:X38" sheet="Tutti vs Tutti e Punti contro"/>
  </cacheSource>
  <cacheFields count="11">
    <cacheField name="Giornata" numFmtId="0">
      <sharedItems containsSemiMixedTypes="0" containsString="0" containsNumber="1" containsInteger="1" minValue="1" maxValue="36"/>
    </cacheField>
    <cacheField name="Strawdogs" numFmtId="0">
      <sharedItems containsString="0" containsBlank="1" containsNumber="1" minValue="61" maxValue="83"/>
    </cacheField>
    <cacheField name="Delu Team" numFmtId="0">
      <sharedItems containsString="0" containsBlank="1" containsNumber="1" minValue="59.5" maxValue="100.5"/>
    </cacheField>
    <cacheField name="Trofie 'nfoiate" numFmtId="0">
      <sharedItems containsString="0" containsBlank="1" containsNumber="1" minValue="62.5" maxValue="102"/>
    </cacheField>
    <cacheField name="Mambo FC" numFmtId="0">
      <sharedItems containsString="0" containsBlank="1" containsNumber="1" minValue="62.5" maxValue="92"/>
    </cacheField>
    <cacheField name="Manzoteam" numFmtId="0">
      <sharedItems containsString="0" containsBlank="1" containsNumber="1" minValue="60" maxValue="91"/>
    </cacheField>
    <cacheField name="Mojito FC" numFmtId="0">
      <sharedItems containsString="0" containsBlank="1" containsNumber="1" minValue="60.5" maxValue="87"/>
    </cacheField>
    <cacheField name="RCD Suerte" numFmtId="0">
      <sharedItems containsString="0" containsBlank="1" containsNumber="1" minValue="62" maxValue="90.5"/>
    </cacheField>
    <cacheField name="Patatinaikos" numFmtId="0">
      <sharedItems containsString="0" containsBlank="1" containsNumber="1" minValue="64" maxValue="92"/>
    </cacheField>
    <cacheField name="Sampmania" numFmtId="0">
      <sharedItems containsString="0" containsBlank="1" containsNumber="1" minValue="62.5" maxValue="85.5"/>
    </cacheField>
    <cacheField name="Spacca CFC" numFmtId="0">
      <sharedItems containsString="0" containsBlank="1" containsNumber="1" minValue="61.5" maxValue="85.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6">
  <r>
    <n v="1"/>
    <n v="3"/>
    <n v="13"/>
    <n v="20"/>
    <n v="20"/>
    <n v="13"/>
    <n v="27"/>
    <n v="3"/>
    <n v="3"/>
    <n v="3"/>
    <n v="20"/>
  </r>
  <r>
    <n v="2"/>
    <n v="6"/>
    <n v="18"/>
    <n v="6"/>
    <n v="18"/>
    <n v="6"/>
    <n v="18"/>
    <n v="0"/>
    <n v="6"/>
    <n v="15"/>
    <n v="18"/>
  </r>
  <r>
    <n v="3"/>
    <n v="1"/>
    <n v="8"/>
    <n v="23"/>
    <n v="16"/>
    <n v="23"/>
    <n v="8"/>
    <n v="1"/>
    <n v="16"/>
    <n v="8"/>
    <n v="23"/>
  </r>
  <r>
    <n v="4"/>
    <n v="19"/>
    <n v="1"/>
    <n v="19"/>
    <n v="19"/>
    <n v="19"/>
    <n v="19"/>
    <n v="12"/>
    <n v="1"/>
    <n v="7"/>
    <n v="7"/>
  </r>
  <r>
    <n v="5"/>
    <n v="9"/>
    <n v="9"/>
    <n v="1"/>
    <n v="22"/>
    <n v="9"/>
    <n v="1"/>
    <n v="18"/>
    <n v="9"/>
    <n v="22"/>
    <n v="27"/>
  </r>
  <r>
    <n v="6"/>
    <n v="23"/>
    <n v="2"/>
    <n v="12"/>
    <n v="2"/>
    <n v="2"/>
    <n v="12"/>
    <n v="23"/>
    <n v="12"/>
    <n v="12"/>
    <n v="23"/>
  </r>
  <r>
    <n v="7"/>
    <n v="10"/>
    <n v="2"/>
    <n v="25"/>
    <n v="25"/>
    <n v="17"/>
    <n v="2"/>
    <n v="17"/>
    <n v="17"/>
    <n v="10"/>
    <n v="2"/>
  </r>
  <r>
    <n v="8"/>
    <n v="7"/>
    <n v="23"/>
    <n v="23"/>
    <n v="23"/>
    <n v="18"/>
    <n v="7"/>
    <n v="7"/>
    <n v="0"/>
    <n v="7"/>
    <n v="7"/>
  </r>
  <r>
    <n v="9"/>
    <n v="9"/>
    <n v="20"/>
    <n v="9"/>
    <n v="20"/>
    <n v="9"/>
    <n v="27"/>
    <n v="1"/>
    <n v="20"/>
    <n v="9"/>
    <n v="1"/>
  </r>
  <r>
    <n v="10"/>
    <n v="27"/>
    <n v="2"/>
    <n v="11"/>
    <n v="20"/>
    <n v="11"/>
    <n v="2"/>
    <n v="2"/>
    <n v="20"/>
    <n v="11"/>
    <n v="20"/>
  </r>
  <r>
    <n v="11"/>
    <n v="14"/>
    <n v="22"/>
    <n v="0"/>
    <n v="22"/>
    <n v="14"/>
    <n v="14"/>
    <n v="5"/>
    <n v="5"/>
    <n v="5"/>
    <n v="27"/>
  </r>
  <r>
    <n v="12"/>
    <n v="7"/>
    <n v="7"/>
    <n v="0"/>
    <n v="25"/>
    <n v="7"/>
    <n v="19"/>
    <n v="7"/>
    <n v="19"/>
    <n v="7"/>
    <n v="25"/>
  </r>
  <r>
    <n v="13"/>
    <n v="20"/>
    <n v="1"/>
    <n v="20"/>
    <n v="9"/>
    <n v="27"/>
    <n v="1"/>
    <n v="9"/>
    <n v="9"/>
    <n v="9"/>
    <n v="20"/>
  </r>
  <r>
    <n v="14"/>
    <n v="5"/>
    <n v="5"/>
    <n v="25"/>
    <n v="14"/>
    <n v="14"/>
    <n v="14"/>
    <n v="5"/>
    <n v="21"/>
    <n v="0"/>
    <n v="25"/>
  </r>
  <r>
    <n v="15"/>
    <n v="20"/>
    <n v="2"/>
    <n v="11"/>
    <n v="2"/>
    <n v="11"/>
    <n v="11"/>
    <n v="20"/>
    <n v="2"/>
    <n v="20"/>
    <n v="27"/>
  </r>
  <r>
    <n v="16"/>
    <n v="17"/>
    <n v="27"/>
    <n v="24"/>
    <n v="17"/>
    <n v="17"/>
    <n v="6"/>
    <n v="0"/>
    <n v="6"/>
    <n v="6"/>
    <n v="6"/>
  </r>
  <r>
    <n v="17"/>
    <n v="24"/>
    <n v="8"/>
    <n v="8"/>
    <n v="27"/>
    <n v="1"/>
    <n v="8"/>
    <n v="17"/>
    <n v="17"/>
    <n v="17"/>
    <n v="1"/>
  </r>
  <r>
    <n v="18"/>
    <n v="12"/>
    <n v="12"/>
    <n v="25"/>
    <n v="2"/>
    <n v="25"/>
    <n v="2"/>
    <n v="2"/>
    <n v="12"/>
    <n v="21"/>
    <n v="12"/>
  </r>
  <r>
    <n v="19"/>
    <n v="21"/>
    <n v="14"/>
    <n v="14"/>
    <n v="3"/>
    <n v="3"/>
    <n v="3"/>
    <n v="25"/>
    <n v="14"/>
    <n v="25"/>
    <n v="3"/>
  </r>
  <r>
    <n v="20"/>
    <n v="27"/>
    <n v="15"/>
    <n v="2"/>
    <n v="15"/>
    <n v="2"/>
    <n v="2"/>
    <n v="15"/>
    <n v="15"/>
    <n v="15"/>
    <n v="15"/>
  </r>
  <r>
    <n v="21"/>
    <n v="1"/>
    <n v="18"/>
    <n v="9"/>
    <n v="1"/>
    <n v="9"/>
    <n v="27"/>
    <n v="9"/>
    <n v="22"/>
    <n v="9"/>
    <n v="22"/>
  </r>
  <r>
    <n v="22"/>
    <n v="14"/>
    <n v="2"/>
    <n v="2"/>
    <n v="27"/>
    <n v="14"/>
    <n v="14"/>
    <n v="14"/>
    <n v="2"/>
    <n v="14"/>
    <n v="14"/>
  </r>
  <r>
    <n v="23"/>
    <n v="13"/>
    <n v="13"/>
    <n v="2"/>
    <n v="13"/>
    <n v="13"/>
    <n v="25"/>
    <n v="2"/>
    <n v="25"/>
    <n v="2"/>
    <n v="13"/>
  </r>
  <r>
    <n v="24"/>
    <n v="25"/>
    <n v="2"/>
    <n v="2"/>
    <n v="13"/>
    <n v="13"/>
    <n v="25"/>
    <n v="13"/>
    <n v="13"/>
    <n v="13"/>
    <n v="2"/>
  </r>
  <r>
    <n v="25"/>
    <n v="8"/>
    <n v="8"/>
    <n v="17"/>
    <n v="8"/>
    <n v="25"/>
    <n v="25"/>
    <n v="17"/>
    <n v="1"/>
    <n v="17"/>
    <n v="1"/>
  </r>
  <r>
    <n v="26"/>
    <n v="23"/>
    <n v="7"/>
    <n v="13"/>
    <n v="23"/>
    <n v="18"/>
    <n v="1"/>
    <n v="1"/>
    <n v="7"/>
    <n v="23"/>
    <n v="13"/>
  </r>
  <r>
    <n v="27"/>
    <n v="21"/>
    <n v="7"/>
    <n v="25"/>
    <n v="7"/>
    <n v="7"/>
    <n v="25"/>
    <n v="7"/>
    <n v="1"/>
    <n v="7"/>
    <n v="1"/>
  </r>
  <r>
    <n v="28"/>
    <m/>
    <m/>
    <m/>
    <m/>
    <m/>
    <m/>
    <m/>
    <m/>
    <m/>
    <m/>
  </r>
  <r>
    <n v="29"/>
    <m/>
    <m/>
    <m/>
    <m/>
    <m/>
    <m/>
    <m/>
    <m/>
    <m/>
    <m/>
  </r>
  <r>
    <n v="30"/>
    <m/>
    <m/>
    <m/>
    <m/>
    <m/>
    <m/>
    <m/>
    <m/>
    <m/>
    <m/>
  </r>
  <r>
    <n v="31"/>
    <m/>
    <m/>
    <m/>
    <m/>
    <m/>
    <m/>
    <m/>
    <m/>
    <m/>
    <m/>
  </r>
  <r>
    <n v="32"/>
    <m/>
    <m/>
    <m/>
    <m/>
    <m/>
    <m/>
    <m/>
    <m/>
    <m/>
    <m/>
  </r>
  <r>
    <n v="33"/>
    <m/>
    <m/>
    <m/>
    <m/>
    <m/>
    <m/>
    <m/>
    <m/>
    <m/>
    <m/>
  </r>
  <r>
    <n v="34"/>
    <m/>
    <m/>
    <m/>
    <m/>
    <m/>
    <m/>
    <m/>
    <m/>
    <m/>
    <m/>
  </r>
  <r>
    <n v="35"/>
    <m/>
    <m/>
    <m/>
    <m/>
    <m/>
    <m/>
    <m/>
    <m/>
    <m/>
    <m/>
  </r>
  <r>
    <n v="36"/>
    <m/>
    <m/>
    <m/>
    <m/>
    <m/>
    <m/>
    <m/>
    <m/>
    <m/>
    <m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6">
  <r>
    <n v="1"/>
    <n v="83"/>
    <n v="68"/>
    <n v="102"/>
    <n v="76.5"/>
    <n v="78.5"/>
    <n v="80"/>
    <n v="69"/>
    <n v="75"/>
    <n v="71.5"/>
    <n v="68"/>
  </r>
  <r>
    <n v="2"/>
    <n v="70"/>
    <n v="81"/>
    <n v="81"/>
    <n v="71.5"/>
    <n v="72.5"/>
    <n v="60.5"/>
    <n v="84"/>
    <n v="76"/>
    <n v="69"/>
    <n v="81"/>
  </r>
  <r>
    <n v="3"/>
    <n v="72.5"/>
    <n v="63"/>
    <n v="79.5"/>
    <n v="66"/>
    <n v="84.5"/>
    <n v="79.5"/>
    <n v="73.5"/>
    <n v="71.5"/>
    <n v="80"/>
    <n v="71"/>
  </r>
  <r>
    <n v="4"/>
    <n v="82"/>
    <n v="72"/>
    <n v="83"/>
    <n v="64.5"/>
    <n v="72.5"/>
    <n v="69"/>
    <n v="82"/>
    <n v="80.5"/>
    <n v="62.5"/>
    <n v="85.5"/>
  </r>
  <r>
    <n v="5"/>
    <n v="83"/>
    <n v="59.5"/>
    <n v="74"/>
    <n v="92"/>
    <n v="70"/>
    <n v="69.5"/>
    <n v="65.5"/>
    <n v="71.5"/>
    <n v="69.5"/>
    <n v="78.5"/>
  </r>
  <r>
    <n v="6"/>
    <n v="74.5"/>
    <n v="67.5"/>
    <n v="67.5"/>
    <n v="62.5"/>
    <n v="75.5"/>
    <n v="68.5"/>
    <n v="77.5"/>
    <n v="73.5"/>
    <n v="68.5"/>
    <n v="64.5"/>
  </r>
  <r>
    <n v="7"/>
    <n v="64.5"/>
    <n v="74.5"/>
    <n v="65"/>
    <n v="72"/>
    <n v="66.5"/>
    <n v="67.5"/>
    <n v="74.5"/>
    <n v="75"/>
    <n v="79.5"/>
    <n v="78.5"/>
  </r>
  <r>
    <n v="8"/>
    <n v="61"/>
    <n v="85"/>
    <n v="79"/>
    <n v="69"/>
    <n v="71"/>
    <n v="80.5"/>
    <n v="70.5"/>
    <n v="66"/>
    <n v="75.5"/>
    <n v="69.5"/>
  </r>
  <r>
    <n v="9"/>
    <n v="73"/>
    <n v="65"/>
    <n v="71.5"/>
    <n v="73"/>
    <n v="80"/>
    <n v="67.5"/>
    <n v="79.5"/>
    <n v="64.5"/>
    <n v="67"/>
    <n v="75.5"/>
  </r>
  <r>
    <n v="10"/>
    <n v="76.5"/>
    <n v="72.5"/>
    <n v="66"/>
    <n v="70.5"/>
    <n v="74"/>
    <n v="71"/>
    <n v="73"/>
    <n v="66.5"/>
    <n v="65"/>
    <n v="84.5"/>
  </r>
  <r>
    <n v="11"/>
    <n v="79.5"/>
    <n v="100.5"/>
    <n v="78.5"/>
    <n v="66.5"/>
    <n v="76"/>
    <n v="71"/>
    <n v="75"/>
    <n v="70.5"/>
    <n v="70.5"/>
    <n v="78.5"/>
  </r>
  <r>
    <n v="12"/>
    <n v="71"/>
    <n v="71.5"/>
    <n v="69"/>
    <n v="67"/>
    <n v="60"/>
    <n v="72"/>
    <n v="87.5"/>
    <n v="76.5"/>
    <n v="85.5"/>
    <n v="69.5"/>
  </r>
  <r>
    <n v="13"/>
    <n v="77"/>
    <n v="69"/>
    <n v="76.5"/>
    <n v="69"/>
    <n v="73.5"/>
    <n v="78"/>
    <n v="82"/>
    <n v="67"/>
    <n v="64"/>
    <n v="64.5"/>
  </r>
  <r>
    <n v="14"/>
    <n v="63.5"/>
    <n v="74"/>
    <n v="68.5"/>
    <n v="87"/>
    <n v="78.5"/>
    <n v="71.5"/>
    <n v="90.5"/>
    <n v="79"/>
    <n v="72.5"/>
    <n v="74"/>
  </r>
  <r>
    <n v="15"/>
    <n v="74.5"/>
    <n v="65"/>
    <n v="66"/>
    <n v="67.5"/>
    <n v="81"/>
    <n v="79.5"/>
    <n v="73"/>
    <n v="71"/>
    <n v="71"/>
    <n v="68.5"/>
  </r>
  <r>
    <n v="16"/>
    <n v="68"/>
    <n v="75.5"/>
    <n v="70"/>
    <n v="70.5"/>
    <n v="87.5"/>
    <n v="75"/>
    <n v="66"/>
    <n v="67"/>
    <n v="79.5"/>
    <n v="81"/>
  </r>
  <r>
    <n v="17"/>
    <n v="74"/>
    <n v="66.5"/>
    <n v="69"/>
    <n v="72"/>
    <n v="75.5"/>
    <n v="87"/>
    <n v="67.5"/>
    <n v="82.5"/>
    <n v="64"/>
    <n v="73"/>
  </r>
  <r>
    <n v="18"/>
    <n v="67.5"/>
    <n v="67"/>
    <n v="74"/>
    <n v="68"/>
    <n v="64"/>
    <n v="80.5"/>
    <n v="66"/>
    <n v="68.5"/>
    <n v="82.5"/>
    <n v="69.5"/>
  </r>
  <r>
    <n v="19"/>
    <n v="63.5"/>
    <n v="67"/>
    <n v="65"/>
    <n v="65"/>
    <n v="65"/>
    <n v="66.5"/>
    <n v="88.5"/>
    <n v="70.5"/>
    <n v="84.5"/>
    <n v="80"/>
  </r>
  <r>
    <n v="20"/>
    <n v="68.5"/>
    <n v="74.5"/>
    <n v="75"/>
    <n v="66.5"/>
    <n v="91"/>
    <n v="73"/>
    <n v="70.5"/>
    <n v="72.5"/>
    <n v="74.5"/>
    <n v="72"/>
  </r>
  <r>
    <n v="21"/>
    <n v="73.5"/>
    <n v="63.5"/>
    <n v="68"/>
    <n v="66.5"/>
    <n v="67"/>
    <n v="80"/>
    <n v="64.5"/>
    <n v="92"/>
    <n v="82"/>
    <n v="68.5"/>
  </r>
  <r>
    <n v="22"/>
    <n v="65"/>
    <n v="67"/>
    <n v="70.5"/>
    <n v="65.5"/>
    <n v="66.5"/>
    <n v="71.5"/>
    <n v="70.5"/>
    <n v="87"/>
    <n v="65.5"/>
    <n v="70"/>
  </r>
  <r>
    <n v="23"/>
    <n v="63.5"/>
    <n v="77"/>
    <n v="63"/>
    <n v="68.5"/>
    <n v="74"/>
    <n v="69.5"/>
    <n v="62"/>
    <n v="68"/>
    <n v="70"/>
    <n v="69"/>
  </r>
  <r>
    <n v="24"/>
    <n v="69.5"/>
    <n v="69.5"/>
    <n v="70.5"/>
    <n v="63.5"/>
    <n v="63.5"/>
    <n v="69"/>
    <n v="77.5"/>
    <n v="64"/>
    <n v="72"/>
    <n v="70.5"/>
  </r>
  <r>
    <n v="25"/>
    <n v="78.5"/>
    <n v="81.5"/>
    <n v="62.5"/>
    <n v="72.5"/>
    <n v="67"/>
    <n v="70.5"/>
    <n v="65.5"/>
    <n v="72.5"/>
    <n v="67.5"/>
    <n v="75.5"/>
  </r>
  <r>
    <n v="26"/>
    <n v="71"/>
    <n v="73.5"/>
    <n v="71.5"/>
    <n v="62.5"/>
    <n v="86"/>
    <n v="87"/>
    <n v="75"/>
    <n v="88.5"/>
    <n v="78"/>
    <n v="64.5"/>
  </r>
  <r>
    <n v="27"/>
    <n v="69.5"/>
    <n v="68"/>
    <n v="66"/>
    <n v="74"/>
    <n v="79.5"/>
    <n v="68"/>
    <n v="67.5"/>
    <n v="65.5"/>
    <n v="80"/>
    <n v="61.5"/>
  </r>
  <r>
    <n v="28"/>
    <m/>
    <m/>
    <m/>
    <m/>
    <m/>
    <m/>
    <m/>
    <m/>
    <m/>
    <m/>
  </r>
  <r>
    <n v="29"/>
    <m/>
    <m/>
    <m/>
    <m/>
    <m/>
    <m/>
    <m/>
    <m/>
    <m/>
    <m/>
  </r>
  <r>
    <n v="30"/>
    <m/>
    <m/>
    <m/>
    <m/>
    <m/>
    <m/>
    <m/>
    <m/>
    <m/>
    <m/>
  </r>
  <r>
    <n v="31"/>
    <m/>
    <m/>
    <m/>
    <m/>
    <m/>
    <m/>
    <m/>
    <m/>
    <m/>
    <m/>
  </r>
  <r>
    <n v="32"/>
    <m/>
    <m/>
    <m/>
    <m/>
    <m/>
    <m/>
    <m/>
    <m/>
    <m/>
    <m/>
  </r>
  <r>
    <n v="33"/>
    <m/>
    <m/>
    <m/>
    <m/>
    <m/>
    <m/>
    <m/>
    <m/>
    <m/>
    <m/>
  </r>
  <r>
    <n v="34"/>
    <m/>
    <m/>
    <m/>
    <m/>
    <m/>
    <m/>
    <m/>
    <m/>
    <m/>
    <m/>
  </r>
  <r>
    <n v="35"/>
    <m/>
    <m/>
    <m/>
    <m/>
    <m/>
    <m/>
    <m/>
    <m/>
    <m/>
    <m/>
  </r>
  <r>
    <n v="36"/>
    <m/>
    <m/>
    <m/>
    <m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EE55B87-2688-406D-87ED-D8FEAE6B386F}" name="Tabella pivot1" cacheId="52" dataOnRows="1" applyNumberFormats="0" applyBorderFormats="0" applyFontFormats="0" applyPatternFormats="0" applyAlignmentFormats="0" applyWidthHeightFormats="1" dataCaption="Valori" updatedVersion="6" minRefreshableVersion="3" useAutoFormatting="1" itemPrintTitles="1" createdVersion="6" indent="0" showHeaders="0" outline="1" outlineData="1" multipleFieldFilters="0">
  <location ref="F43:G52" firstHeaderRow="0" firstDataRow="0" firstDataCol="1"/>
  <pivotFields count="11">
    <pivotField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</pivotFields>
  <rowFields count="1">
    <field x="-2"/>
  </rowFields>
  <rowItems count="10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  <i i="9">
      <x v="9"/>
    </i>
  </rowItems>
  <colItems count="1">
    <i/>
  </colItems>
  <dataFields count="10">
    <dataField name=" Mambo FC" fld="4" baseField="0" baseItem="0"/>
    <dataField name=" Strawdogs" fld="1" baseField="0" baseItem="0"/>
    <dataField name=" Spacca CFC" fld="10" baseField="0" baseItem="0"/>
    <dataField name=" Trofie 'nfoiate" fld="3" baseField="0" baseItem="0"/>
    <dataField name=" Manzoteam" fld="5" baseField="0" baseItem="0"/>
    <dataField name=" Mojito FC" fld="6" baseField="0" baseItem="0"/>
    <dataField name=" Sampmania" fld="9" baseField="0" baseItem="0"/>
    <dataField name=" Patatinaikos" fld="8" baseField="0" baseItem="0"/>
    <dataField name=" Delu Team" fld="2" baseField="0" baseItem="0"/>
    <dataField name=" RCD Suerte" fld="7" baseField="0" baseItem="0"/>
  </dataFields>
  <formats count="11">
    <format dxfId="10">
      <pivotArea type="all" dataOnly="0" outline="0" fieldPosition="0"/>
    </format>
    <format dxfId="9">
      <pivotArea outline="0" collapsedLevelsAreSubtotals="1" fieldPosition="0"/>
    </format>
    <format dxfId="8">
      <pivotArea dataOnly="0" labelOnly="1" outline="0" fieldPosition="0">
        <references count="1">
          <reference field="4294967294" count="10">
            <x v="0"/>
            <x v="1"/>
            <x v="2"/>
            <x v="3"/>
            <x v="4"/>
            <x v="5"/>
            <x v="6"/>
            <x v="7"/>
            <x v="8"/>
            <x v="9"/>
          </reference>
        </references>
      </pivotArea>
    </format>
    <format dxfId="7">
      <pivotArea fieldPosition="0">
        <references count="1">
          <reference field="4294967294" count="1">
            <x v="1"/>
          </reference>
        </references>
      </pivotArea>
    </format>
    <format dxfId="6">
      <pivotArea dataOnly="0" labelOnly="1" outline="0" fieldPosition="0">
        <references count="1">
          <reference field="4294967294" count="10">
            <x v="0"/>
            <x v="1"/>
            <x v="2"/>
            <x v="3"/>
            <x v="4"/>
            <x v="5"/>
            <x v="6"/>
            <x v="7"/>
            <x v="8"/>
            <x v="9"/>
          </reference>
        </references>
      </pivotArea>
    </format>
    <format dxfId="5">
      <pivotArea outline="0" collapsedLevelsAreSubtotals="1" fieldPosition="0"/>
    </format>
    <format dxfId="4">
      <pivotArea fieldPosition="0">
        <references count="1">
          <reference field="4294967294" count="1">
            <x v="1"/>
          </reference>
        </references>
      </pivotArea>
    </format>
    <format dxfId="3">
      <pivotArea outline="0" collapsedLevelsAreSubtotals="1" fieldPosition="0"/>
    </format>
    <format dxfId="2">
      <pivotArea fieldPosition="0">
        <references count="1">
          <reference field="4294967294" count="1">
            <x v="1"/>
          </reference>
        </references>
      </pivotArea>
    </format>
    <format dxfId="1">
      <pivotArea outline="0" collapsedLevelsAreSubtotals="1" fieldPosition="0"/>
    </format>
    <format dxfId="0">
      <pivotArea fieldPosition="0">
        <references count="1">
          <reference field="4294967294" count="1">
            <x v="1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F6A0D2D-80E9-44DC-BAA6-444BD3A62040}" name="Tabella pivot2" cacheId="53" dataOnRows="1" applyNumberFormats="0" applyBorderFormats="0" applyFontFormats="0" applyPatternFormats="0" applyAlignmentFormats="0" applyWidthHeightFormats="1" dataCaption="Valori" updatedVersion="6" minRefreshableVersion="3" useAutoFormatting="1" itemPrintTitles="1" createdVersion="6" indent="0" showHeaders="0" outline="1" outlineData="1" multipleFieldFilters="0">
  <location ref="S43:T52" firstHeaderRow="0" firstDataRow="0" firstDataCol="1"/>
  <pivotFields count="11">
    <pivotField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</pivotFields>
  <rowFields count="1">
    <field x="-2"/>
  </rowFields>
  <rowItems count="10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  <i i="9">
      <x v="9"/>
    </i>
  </rowItems>
  <colItems count="1">
    <i/>
  </colItems>
  <dataFields count="10">
    <dataField name=" Manzoteam" fld="5" baseField="0" baseItem="0"/>
    <dataField name=" RCD Suerte" fld="7" baseField="0" baseItem="0"/>
    <dataField name=" Mojito FC" fld="6" baseField="0" baseItem="0"/>
    <dataField name=" Patatinaikos" fld="8" baseField="0" baseItem="0"/>
    <dataField name=" Sampmania" fld="9" baseField="0" baseItem="0"/>
    <dataField name=" Spacca CFC" fld="10" baseField="0" baseItem="0"/>
    <dataField name=" Trofie 'nfoiate" fld="3" baseField="0" baseItem="0"/>
    <dataField name=" Delu Team" fld="2" baseField="0" baseItem="0"/>
    <dataField name=" Strawdogs" fld="1" baseField="0" baseItem="0"/>
    <dataField name=" Mambo FC" fld="4" baseField="0" baseItem="0"/>
  </dataFields>
  <formats count="11">
    <format dxfId="21">
      <pivotArea type="all" dataOnly="0" outline="0" fieldPosition="0"/>
    </format>
    <format dxfId="20">
      <pivotArea outline="0" collapsedLevelsAreSubtotals="1" fieldPosition="0"/>
    </format>
    <format dxfId="19">
      <pivotArea dataOnly="0" labelOnly="1" outline="0" fieldPosition="0">
        <references count="1">
          <reference field="4294967294" count="10">
            <x v="0"/>
            <x v="1"/>
            <x v="2"/>
            <x v="3"/>
            <x v="4"/>
            <x v="5"/>
            <x v="6"/>
            <x v="7"/>
            <x v="8"/>
            <x v="9"/>
          </reference>
        </references>
      </pivotArea>
    </format>
    <format dxfId="18">
      <pivotArea fieldPosition="0">
        <references count="1">
          <reference field="4294967294" count="1">
            <x v="8"/>
          </reference>
        </references>
      </pivotArea>
    </format>
    <format dxfId="17">
      <pivotArea dataOnly="0" labelOnly="1" outline="0" fieldPosition="0">
        <references count="1">
          <reference field="4294967294" count="10">
            <x v="0"/>
            <x v="1"/>
            <x v="2"/>
            <x v="3"/>
            <x v="4"/>
            <x v="5"/>
            <x v="6"/>
            <x v="7"/>
            <x v="8"/>
            <x v="9"/>
          </reference>
        </references>
      </pivotArea>
    </format>
    <format dxfId="16">
      <pivotArea outline="0" collapsedLevelsAreSubtotals="1" fieldPosition="0"/>
    </format>
    <format dxfId="15">
      <pivotArea fieldPosition="0">
        <references count="1">
          <reference field="4294967294" count="1">
            <x v="8"/>
          </reference>
        </references>
      </pivotArea>
    </format>
    <format dxfId="14">
      <pivotArea outline="0" collapsedLevelsAreSubtotals="1" fieldPosition="0"/>
    </format>
    <format dxfId="13">
      <pivotArea fieldPosition="0">
        <references count="1">
          <reference field="4294967294" count="1">
            <x v="8"/>
          </reference>
        </references>
      </pivotArea>
    </format>
    <format dxfId="12">
      <pivotArea outline="0" collapsedLevelsAreSubtotals="1" fieldPosition="0"/>
    </format>
    <format dxfId="11">
      <pivotArea fieldPosition="0">
        <references count="1">
          <reference field="4294967294" count="1">
            <x v="8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V83"/>
  <sheetViews>
    <sheetView zoomScale="90" zoomScaleNormal="90" workbookViewId="0">
      <pane ySplit="2" topLeftCell="A3" activePane="bottomLeft" state="frozen"/>
      <selection pane="bottomLeft" activeCell="G2" sqref="G2:I2"/>
    </sheetView>
  </sheetViews>
  <sheetFormatPr defaultRowHeight="14.25" x14ac:dyDescent="0.2"/>
  <cols>
    <col min="1" max="1" width="13.625" bestFit="1" customWidth="1"/>
    <col min="2" max="2" width="5.125" bestFit="1" customWidth="1"/>
    <col min="3" max="3" width="3.625" bestFit="1" customWidth="1"/>
    <col min="4" max="4" width="12.875" customWidth="1"/>
    <col min="5" max="5" width="4.375" bestFit="1" customWidth="1"/>
    <col min="6" max="6" width="3.625" bestFit="1" customWidth="1"/>
    <col min="7" max="7" width="14.125" customWidth="1"/>
    <col min="8" max="8" width="4.375" bestFit="1" customWidth="1"/>
    <col min="9" max="9" width="3.625" bestFit="1" customWidth="1"/>
    <col min="10" max="10" width="15.625" customWidth="1"/>
    <col min="11" max="11" width="4.375" bestFit="1" customWidth="1"/>
    <col min="12" max="12" width="3.625" bestFit="1" customWidth="1"/>
    <col min="13" max="13" width="11.625" bestFit="1" customWidth="1"/>
    <col min="14" max="14" width="4.375" bestFit="1" customWidth="1"/>
    <col min="15" max="15" width="4.125" customWidth="1"/>
    <col min="16" max="16" width="11.625" customWidth="1"/>
    <col min="17" max="17" width="4.375" bestFit="1" customWidth="1"/>
    <col min="18" max="18" width="3.875" bestFit="1" customWidth="1"/>
    <col min="19" max="19" width="10.625" customWidth="1"/>
    <col min="20" max="20" width="4.375" bestFit="1" customWidth="1"/>
    <col min="21" max="21" width="4.125" customWidth="1"/>
    <col min="22" max="22" width="10.875" customWidth="1"/>
    <col min="23" max="23" width="4.375" bestFit="1" customWidth="1"/>
    <col min="24" max="24" width="4.125" customWidth="1"/>
    <col min="25" max="25" width="12.125" bestFit="1" customWidth="1"/>
    <col min="26" max="26" width="4.375" bestFit="1" customWidth="1"/>
    <col min="27" max="27" width="4.375" customWidth="1"/>
    <col min="28" max="28" width="12.125" bestFit="1" customWidth="1"/>
    <col min="29" max="29" width="4.375" bestFit="1" customWidth="1"/>
    <col min="30" max="30" width="5" customWidth="1"/>
    <col min="32" max="32" width="10.5" bestFit="1" customWidth="1"/>
    <col min="33" max="33" width="11.5" bestFit="1" customWidth="1"/>
    <col min="34" max="34" width="15.125" bestFit="1" customWidth="1"/>
    <col min="35" max="35" width="15.375" bestFit="1" customWidth="1"/>
    <col min="36" max="36" width="11.125" bestFit="1" customWidth="1"/>
    <col min="37" max="37" width="11.375" bestFit="1" customWidth="1"/>
    <col min="38" max="38" width="10.375" bestFit="1" customWidth="1"/>
  </cols>
  <sheetData>
    <row r="1" spans="1:46" ht="26.45" customHeight="1" thickBot="1" x14ac:dyDescent="0.4">
      <c r="A1" s="320" t="s">
        <v>17</v>
      </c>
      <c r="B1" s="321"/>
      <c r="C1" s="321"/>
      <c r="D1" s="321"/>
      <c r="E1" s="321"/>
      <c r="F1" s="321"/>
      <c r="G1" s="321"/>
      <c r="H1" s="321"/>
      <c r="I1" s="321"/>
      <c r="J1" s="321"/>
      <c r="K1" s="321"/>
      <c r="L1" s="321"/>
      <c r="M1" s="321"/>
      <c r="N1" s="321"/>
      <c r="O1" s="321"/>
      <c r="P1" s="321"/>
      <c r="Q1" s="321"/>
      <c r="R1" s="321"/>
      <c r="S1" s="321"/>
      <c r="T1" s="321"/>
      <c r="U1" s="321"/>
      <c r="V1" s="321"/>
      <c r="W1" s="321"/>
      <c r="X1" s="321"/>
      <c r="Y1" s="321"/>
      <c r="Z1" s="321"/>
      <c r="AA1" s="321"/>
      <c r="AB1" s="321"/>
      <c r="AC1" s="321"/>
      <c r="AD1" s="322"/>
    </row>
    <row r="2" spans="1:46" s="3" customFormat="1" ht="13.5" thickBot="1" x14ac:dyDescent="0.25">
      <c r="A2" s="299" t="s">
        <v>6</v>
      </c>
      <c r="B2" s="300"/>
      <c r="C2" s="301"/>
      <c r="D2" s="302" t="s">
        <v>7</v>
      </c>
      <c r="E2" s="303"/>
      <c r="F2" s="304"/>
      <c r="G2" s="305" t="s">
        <v>8</v>
      </c>
      <c r="H2" s="306"/>
      <c r="I2" s="307"/>
      <c r="J2" s="308" t="s">
        <v>9</v>
      </c>
      <c r="K2" s="309"/>
      <c r="L2" s="310"/>
      <c r="M2" s="311" t="s">
        <v>10</v>
      </c>
      <c r="N2" s="312"/>
      <c r="O2" s="313"/>
      <c r="P2" s="314" t="s">
        <v>11</v>
      </c>
      <c r="Q2" s="315"/>
      <c r="R2" s="316"/>
      <c r="S2" s="317" t="s">
        <v>12</v>
      </c>
      <c r="T2" s="318"/>
      <c r="U2" s="319"/>
      <c r="V2" s="291" t="s">
        <v>14</v>
      </c>
      <c r="W2" s="292"/>
      <c r="X2" s="293"/>
      <c r="Y2" s="323" t="s">
        <v>15</v>
      </c>
      <c r="Z2" s="324"/>
      <c r="AA2" s="325"/>
      <c r="AB2" s="326" t="s">
        <v>13</v>
      </c>
      <c r="AC2" s="327"/>
      <c r="AD2" s="328"/>
    </row>
    <row r="3" spans="1:46" ht="15" thickBot="1" x14ac:dyDescent="0.25">
      <c r="A3" s="294" t="s">
        <v>0</v>
      </c>
      <c r="B3" s="295"/>
      <c r="C3" s="296"/>
      <c r="D3" s="294" t="s">
        <v>0</v>
      </c>
      <c r="E3" s="295"/>
      <c r="F3" s="296"/>
      <c r="G3" s="294" t="s">
        <v>0</v>
      </c>
      <c r="H3" s="295"/>
      <c r="I3" s="296"/>
      <c r="J3" s="294" t="s">
        <v>0</v>
      </c>
      <c r="K3" s="295"/>
      <c r="L3" s="296"/>
      <c r="M3" s="294" t="s">
        <v>0</v>
      </c>
      <c r="N3" s="295"/>
      <c r="O3" s="296"/>
      <c r="P3" s="294" t="s">
        <v>0</v>
      </c>
      <c r="Q3" s="295"/>
      <c r="R3" s="296"/>
      <c r="S3" s="297" t="s">
        <v>0</v>
      </c>
      <c r="T3" s="295"/>
      <c r="U3" s="298"/>
      <c r="V3" s="297" t="s">
        <v>0</v>
      </c>
      <c r="W3" s="295"/>
      <c r="X3" s="298"/>
      <c r="Y3" s="297" t="s">
        <v>0</v>
      </c>
      <c r="Z3" s="295"/>
      <c r="AA3" s="298"/>
      <c r="AB3" s="297" t="s">
        <v>0</v>
      </c>
      <c r="AC3" s="295"/>
      <c r="AD3" s="298"/>
    </row>
    <row r="4" spans="1:46" s="2" customFormat="1" ht="19.350000000000001" customHeight="1" thickBot="1" x14ac:dyDescent="0.3">
      <c r="A4" s="18" t="s">
        <v>51</v>
      </c>
      <c r="B4" s="35">
        <f>0.5*C4</f>
        <v>0</v>
      </c>
      <c r="C4" s="36">
        <v>0</v>
      </c>
      <c r="D4" s="18" t="s">
        <v>61</v>
      </c>
      <c r="E4" s="31">
        <f>0.5*F4</f>
        <v>6.5</v>
      </c>
      <c r="F4" s="36">
        <v>13</v>
      </c>
      <c r="G4" s="18" t="s">
        <v>158</v>
      </c>
      <c r="H4" s="31">
        <f>0.5*I4</f>
        <v>0.5</v>
      </c>
      <c r="I4" s="36">
        <v>1</v>
      </c>
      <c r="J4" s="18" t="s">
        <v>42</v>
      </c>
      <c r="K4" s="31">
        <f>0.5*L4</f>
        <v>0.5</v>
      </c>
      <c r="L4" s="36">
        <v>1</v>
      </c>
      <c r="M4" s="18" t="s">
        <v>21</v>
      </c>
      <c r="N4" s="31">
        <f>0.5*O4</f>
        <v>18.5</v>
      </c>
      <c r="O4" s="36">
        <v>37</v>
      </c>
      <c r="P4" s="18" t="s">
        <v>59</v>
      </c>
      <c r="Q4" s="31">
        <f>0.5*R4</f>
        <v>7</v>
      </c>
      <c r="R4" s="36">
        <v>14</v>
      </c>
      <c r="S4" s="18" t="s">
        <v>37</v>
      </c>
      <c r="T4" s="31">
        <f>0.5*U4</f>
        <v>1</v>
      </c>
      <c r="U4" s="36">
        <v>2</v>
      </c>
      <c r="V4" s="18" t="s">
        <v>147</v>
      </c>
      <c r="W4" s="31">
        <f>0.5*X4</f>
        <v>3.5</v>
      </c>
      <c r="X4" s="36">
        <v>7</v>
      </c>
      <c r="Y4" s="18" t="s">
        <v>48</v>
      </c>
      <c r="Z4" s="31">
        <f>0.5*AA4</f>
        <v>0.5</v>
      </c>
      <c r="AA4" s="36">
        <v>1</v>
      </c>
      <c r="AB4" s="18" t="s">
        <v>57</v>
      </c>
      <c r="AC4" s="31">
        <f>0.5*AD4</f>
        <v>7.5</v>
      </c>
      <c r="AD4" s="36">
        <v>15</v>
      </c>
      <c r="AM4" s="13"/>
      <c r="AN4" s="13"/>
      <c r="AO4" s="13"/>
      <c r="AP4" s="13"/>
      <c r="AQ4" s="13"/>
      <c r="AR4" s="13"/>
      <c r="AS4" s="13"/>
      <c r="AT4" s="13"/>
    </row>
    <row r="5" spans="1:46" s="2" customFormat="1" ht="19.350000000000001" customHeight="1" thickBot="1" x14ac:dyDescent="0.3">
      <c r="A5" s="18" t="s">
        <v>154</v>
      </c>
      <c r="B5" s="35">
        <f t="shared" ref="B5:B7" si="0">0.5*C5</f>
        <v>0</v>
      </c>
      <c r="C5" s="29">
        <v>0</v>
      </c>
      <c r="D5" s="18" t="s">
        <v>60</v>
      </c>
      <c r="E5" s="31">
        <f t="shared" ref="E5:E7" si="1">0.5*F5</f>
        <v>3.5</v>
      </c>
      <c r="F5" s="36">
        <v>7</v>
      </c>
      <c r="G5" s="18" t="s">
        <v>159</v>
      </c>
      <c r="H5" s="31">
        <f t="shared" ref="H5:H7" si="2">0.5*I5</f>
        <v>0</v>
      </c>
      <c r="I5" s="29">
        <v>0</v>
      </c>
      <c r="J5" s="18" t="s">
        <v>152</v>
      </c>
      <c r="K5" s="31">
        <f t="shared" ref="K5:K7" si="3">0.5*L5</f>
        <v>14</v>
      </c>
      <c r="L5" s="36">
        <v>28</v>
      </c>
      <c r="M5" s="18" t="s">
        <v>22</v>
      </c>
      <c r="N5" s="31">
        <f t="shared" ref="N5:N7" si="4">0.5*O5</f>
        <v>0</v>
      </c>
      <c r="O5" s="29">
        <v>0</v>
      </c>
      <c r="P5" s="18" t="s">
        <v>150</v>
      </c>
      <c r="Q5" s="31">
        <f t="shared" ref="Q5:Q7" si="5">0.5*R5</f>
        <v>0</v>
      </c>
      <c r="R5" s="29">
        <v>0</v>
      </c>
      <c r="S5" s="18" t="s">
        <v>145</v>
      </c>
      <c r="T5" s="31">
        <f t="shared" ref="T5:T7" si="6">0.5*U5</f>
        <v>0</v>
      </c>
      <c r="U5" s="29">
        <v>0</v>
      </c>
      <c r="V5" s="18" t="s">
        <v>63</v>
      </c>
      <c r="W5" s="31">
        <f t="shared" ref="W5:W7" si="7">0.5*X5</f>
        <v>0</v>
      </c>
      <c r="X5" s="29">
        <v>0</v>
      </c>
      <c r="Y5" s="18" t="s">
        <v>62</v>
      </c>
      <c r="Z5" s="31">
        <f t="shared" ref="Z5:Z7" si="8">0.5*AA5</f>
        <v>4</v>
      </c>
      <c r="AA5" s="36">
        <v>8</v>
      </c>
      <c r="AB5" s="18" t="s">
        <v>148</v>
      </c>
      <c r="AC5" s="31">
        <f t="shared" ref="AC5:AC7" si="9">0.5*AD5</f>
        <v>0</v>
      </c>
      <c r="AD5" s="29">
        <v>0</v>
      </c>
      <c r="AM5" s="13"/>
      <c r="AN5" s="13"/>
      <c r="AO5" s="13"/>
      <c r="AP5" s="13"/>
      <c r="AQ5" s="13"/>
      <c r="AR5" s="13"/>
      <c r="AS5" s="13"/>
      <c r="AT5" s="13"/>
    </row>
    <row r="6" spans="1:46" s="2" customFormat="1" ht="19.350000000000001" customHeight="1" thickBot="1" x14ac:dyDescent="0.3">
      <c r="A6" s="17" t="s">
        <v>160</v>
      </c>
      <c r="B6" s="35">
        <f t="shared" si="0"/>
        <v>0.5</v>
      </c>
      <c r="C6" s="30">
        <v>1</v>
      </c>
      <c r="D6" s="17" t="s">
        <v>155</v>
      </c>
      <c r="E6" s="31">
        <f t="shared" si="1"/>
        <v>0</v>
      </c>
      <c r="F6" s="30">
        <v>0</v>
      </c>
      <c r="G6" s="17" t="s">
        <v>64</v>
      </c>
      <c r="H6" s="31">
        <f t="shared" si="2"/>
        <v>1</v>
      </c>
      <c r="I6" s="30">
        <v>2</v>
      </c>
      <c r="J6" s="17" t="s">
        <v>153</v>
      </c>
      <c r="K6" s="31">
        <f t="shared" si="3"/>
        <v>0</v>
      </c>
      <c r="L6" s="30">
        <v>0</v>
      </c>
      <c r="M6" s="17" t="s">
        <v>23</v>
      </c>
      <c r="N6" s="31">
        <f t="shared" si="4"/>
        <v>0.5</v>
      </c>
      <c r="O6" s="30">
        <v>1</v>
      </c>
      <c r="P6" s="17" t="s">
        <v>151</v>
      </c>
      <c r="Q6" s="31">
        <f t="shared" si="5"/>
        <v>0.5</v>
      </c>
      <c r="R6" s="30">
        <v>1</v>
      </c>
      <c r="S6" s="17" t="s">
        <v>146</v>
      </c>
      <c r="T6" s="31">
        <f t="shared" si="6"/>
        <v>0.5</v>
      </c>
      <c r="U6" s="30">
        <v>1</v>
      </c>
      <c r="V6" s="17" t="s">
        <v>157</v>
      </c>
      <c r="W6" s="31">
        <f t="shared" si="7"/>
        <v>2</v>
      </c>
      <c r="X6" s="39">
        <v>4</v>
      </c>
      <c r="Y6" s="17" t="s">
        <v>156</v>
      </c>
      <c r="Z6" s="31">
        <f t="shared" si="8"/>
        <v>0</v>
      </c>
      <c r="AA6" s="30">
        <v>0</v>
      </c>
      <c r="AB6" s="17" t="s">
        <v>149</v>
      </c>
      <c r="AC6" s="31">
        <f t="shared" si="9"/>
        <v>0.5</v>
      </c>
      <c r="AD6" s="30">
        <v>1</v>
      </c>
      <c r="AM6" s="13"/>
      <c r="AN6" s="13"/>
      <c r="AO6" s="13"/>
      <c r="AP6" s="13"/>
      <c r="AQ6" s="13"/>
      <c r="AR6" s="13"/>
      <c r="AS6" s="13"/>
      <c r="AT6" s="13"/>
    </row>
    <row r="7" spans="1:46" ht="19.350000000000001" customHeight="1" thickBot="1" x14ac:dyDescent="0.25">
      <c r="A7" s="17"/>
      <c r="B7" s="35">
        <f t="shared" si="0"/>
        <v>0.5</v>
      </c>
      <c r="C7" s="17">
        <f>SUM(C4:C6)</f>
        <v>1</v>
      </c>
      <c r="D7" s="17"/>
      <c r="E7" s="31">
        <f t="shared" si="1"/>
        <v>10</v>
      </c>
      <c r="F7" s="17">
        <f>SUM(F4:F6)</f>
        <v>20</v>
      </c>
      <c r="G7" s="17"/>
      <c r="H7" s="31">
        <f t="shared" si="2"/>
        <v>1.5</v>
      </c>
      <c r="I7" s="17">
        <f>SUM(I4:I6)</f>
        <v>3</v>
      </c>
      <c r="J7" s="17"/>
      <c r="K7" s="31">
        <f t="shared" si="3"/>
        <v>14.5</v>
      </c>
      <c r="L7" s="17">
        <f>SUM(L4:L6)</f>
        <v>29</v>
      </c>
      <c r="M7" s="17"/>
      <c r="N7" s="31">
        <f t="shared" si="4"/>
        <v>19</v>
      </c>
      <c r="O7" s="17">
        <f>SUM(O4:O6)</f>
        <v>38</v>
      </c>
      <c r="P7" s="17"/>
      <c r="Q7" s="31">
        <f t="shared" si="5"/>
        <v>7.5</v>
      </c>
      <c r="R7" s="17">
        <f>SUM(R4:R6)</f>
        <v>15</v>
      </c>
      <c r="S7" s="17"/>
      <c r="T7" s="31">
        <f t="shared" si="6"/>
        <v>1.5</v>
      </c>
      <c r="U7" s="17">
        <f>SUM(U4:U6)</f>
        <v>3</v>
      </c>
      <c r="V7" s="17"/>
      <c r="W7" s="31">
        <f t="shared" si="7"/>
        <v>5.5</v>
      </c>
      <c r="X7" s="17">
        <f>SUM(X4:X6)</f>
        <v>11</v>
      </c>
      <c r="Y7" s="17"/>
      <c r="Z7" s="31">
        <f t="shared" si="8"/>
        <v>4.5</v>
      </c>
      <c r="AA7" s="17">
        <f>SUM(AA4:AA6)</f>
        <v>9</v>
      </c>
      <c r="AB7" s="17"/>
      <c r="AC7" s="31">
        <f t="shared" si="9"/>
        <v>8</v>
      </c>
      <c r="AD7" s="17">
        <f>SUM(AD4:AD6)</f>
        <v>16</v>
      </c>
      <c r="AM7" s="14"/>
      <c r="AN7" s="14"/>
      <c r="AO7" s="14"/>
      <c r="AP7" s="14"/>
      <c r="AQ7" s="14"/>
      <c r="AR7" s="14"/>
      <c r="AS7" s="14"/>
      <c r="AT7" s="14"/>
    </row>
    <row r="8" spans="1:46" ht="19.350000000000001" customHeight="1" thickBot="1" x14ac:dyDescent="0.25">
      <c r="A8" s="297" t="s">
        <v>1</v>
      </c>
      <c r="B8" s="295"/>
      <c r="C8" s="298"/>
      <c r="D8" s="297" t="s">
        <v>1</v>
      </c>
      <c r="E8" s="295"/>
      <c r="F8" s="298"/>
      <c r="G8" s="297" t="s">
        <v>1</v>
      </c>
      <c r="H8" s="295"/>
      <c r="I8" s="298"/>
      <c r="J8" s="297" t="s">
        <v>1</v>
      </c>
      <c r="K8" s="295"/>
      <c r="L8" s="298"/>
      <c r="M8" s="297" t="s">
        <v>1</v>
      </c>
      <c r="N8" s="295"/>
      <c r="O8" s="298"/>
      <c r="P8" s="297" t="s">
        <v>1</v>
      </c>
      <c r="Q8" s="295"/>
      <c r="R8" s="298"/>
      <c r="S8" s="297" t="s">
        <v>1</v>
      </c>
      <c r="T8" s="295"/>
      <c r="U8" s="298"/>
      <c r="V8" s="297" t="s">
        <v>1</v>
      </c>
      <c r="W8" s="295"/>
      <c r="X8" s="298"/>
      <c r="Y8" s="297" t="s">
        <v>1</v>
      </c>
      <c r="Z8" s="295"/>
      <c r="AA8" s="298"/>
      <c r="AB8" s="297" t="s">
        <v>1</v>
      </c>
      <c r="AC8" s="295"/>
      <c r="AD8" s="298"/>
      <c r="AM8" s="14"/>
      <c r="AN8" s="14"/>
      <c r="AO8" s="14"/>
      <c r="AP8" s="14"/>
      <c r="AQ8" s="14"/>
      <c r="AR8" s="14"/>
      <c r="AS8" s="14"/>
      <c r="AT8" s="14"/>
    </row>
    <row r="9" spans="1:46" s="2" customFormat="1" ht="19.350000000000001" customHeight="1" thickBot="1" x14ac:dyDescent="0.3">
      <c r="A9" s="19" t="s">
        <v>80</v>
      </c>
      <c r="B9" s="20">
        <f t="shared" ref="B9:B16" si="10">0.5*C9</f>
        <v>3.5</v>
      </c>
      <c r="C9" s="36">
        <v>7</v>
      </c>
      <c r="D9" s="19" t="s">
        <v>39</v>
      </c>
      <c r="E9" s="19">
        <f>0.5*F9</f>
        <v>0.5</v>
      </c>
      <c r="F9" s="36">
        <v>1</v>
      </c>
      <c r="G9" s="19" t="s">
        <v>45</v>
      </c>
      <c r="H9" s="19">
        <f>0.5*I9</f>
        <v>6</v>
      </c>
      <c r="I9" s="36">
        <v>12</v>
      </c>
      <c r="J9" s="19" t="s">
        <v>88</v>
      </c>
      <c r="K9" s="19">
        <f>0.5*L9</f>
        <v>5</v>
      </c>
      <c r="L9" s="36">
        <v>10</v>
      </c>
      <c r="M9" s="19" t="s">
        <v>54</v>
      </c>
      <c r="N9" s="19">
        <f>0.5*O9</f>
        <v>2</v>
      </c>
      <c r="O9" s="36">
        <v>4</v>
      </c>
      <c r="P9" s="19" t="s">
        <v>18</v>
      </c>
      <c r="Q9" s="19">
        <f>0.5*R9</f>
        <v>4</v>
      </c>
      <c r="R9" s="36">
        <v>8</v>
      </c>
      <c r="S9" s="19" t="s">
        <v>161</v>
      </c>
      <c r="T9" s="19">
        <f>0.5*U9</f>
        <v>3.5</v>
      </c>
      <c r="U9" s="36">
        <v>7</v>
      </c>
      <c r="V9" s="19" t="s">
        <v>27</v>
      </c>
      <c r="W9" s="19">
        <f>0.5*X9</f>
        <v>2</v>
      </c>
      <c r="X9" s="36">
        <v>4</v>
      </c>
      <c r="Y9" s="19" t="s">
        <v>93</v>
      </c>
      <c r="Z9" s="19">
        <f>0.5*AA9</f>
        <v>1</v>
      </c>
      <c r="AA9" s="36">
        <v>2</v>
      </c>
      <c r="AB9" s="19" t="s">
        <v>58</v>
      </c>
      <c r="AC9" s="19">
        <f>0.5*AD9</f>
        <v>2.5</v>
      </c>
      <c r="AD9" s="36">
        <v>5</v>
      </c>
      <c r="AM9" s="13"/>
      <c r="AN9" s="13"/>
      <c r="AO9" s="13"/>
      <c r="AP9" s="13"/>
      <c r="AQ9" s="13"/>
      <c r="AR9" s="13"/>
      <c r="AS9" s="13"/>
      <c r="AT9" s="13"/>
    </row>
    <row r="10" spans="1:46" s="2" customFormat="1" ht="19.350000000000001" customHeight="1" thickBot="1" x14ac:dyDescent="0.3">
      <c r="A10" s="21" t="s">
        <v>69</v>
      </c>
      <c r="B10" s="20">
        <f t="shared" si="10"/>
        <v>4.5</v>
      </c>
      <c r="C10" s="37">
        <v>9</v>
      </c>
      <c r="D10" s="21" t="s">
        <v>86</v>
      </c>
      <c r="E10" s="19">
        <f t="shared" ref="E10:E27" si="11">0.5*F10</f>
        <v>12</v>
      </c>
      <c r="F10" s="37">
        <v>24</v>
      </c>
      <c r="G10" s="21" t="s">
        <v>167</v>
      </c>
      <c r="H10" s="19">
        <f t="shared" ref="H10:H17" si="12">0.5*I10</f>
        <v>2</v>
      </c>
      <c r="I10" s="37">
        <v>4</v>
      </c>
      <c r="J10" s="21" t="s">
        <v>164</v>
      </c>
      <c r="K10" s="19">
        <f t="shared" ref="K10:K17" si="13">0.5*L10</f>
        <v>4.5</v>
      </c>
      <c r="L10" s="37">
        <v>9</v>
      </c>
      <c r="M10" s="21" t="s">
        <v>162</v>
      </c>
      <c r="N10" s="19">
        <f t="shared" ref="N10:N17" si="14">0.5*O10</f>
        <v>1.5</v>
      </c>
      <c r="O10" s="37">
        <v>3</v>
      </c>
      <c r="P10" s="21" t="s">
        <v>68</v>
      </c>
      <c r="Q10" s="19">
        <f t="shared" ref="Q10:Q17" si="15">0.5*R10</f>
        <v>2</v>
      </c>
      <c r="R10" s="37">
        <v>4</v>
      </c>
      <c r="S10" s="21" t="s">
        <v>73</v>
      </c>
      <c r="T10" s="19">
        <f t="shared" ref="T10:T17" si="16">0.5*U10</f>
        <v>7</v>
      </c>
      <c r="U10" s="37">
        <v>14</v>
      </c>
      <c r="V10" s="21" t="s">
        <v>168</v>
      </c>
      <c r="W10" s="19">
        <f t="shared" ref="W10:W17" si="17">0.5*X10</f>
        <v>2.5</v>
      </c>
      <c r="X10" s="37">
        <v>5</v>
      </c>
      <c r="Y10" s="21" t="s">
        <v>165</v>
      </c>
      <c r="Z10" s="19">
        <f t="shared" ref="Z10:Z17" si="18">0.5*AA10</f>
        <v>3</v>
      </c>
      <c r="AA10" s="37">
        <v>6</v>
      </c>
      <c r="AB10" s="21" t="s">
        <v>79</v>
      </c>
      <c r="AC10" s="19">
        <f t="shared" ref="AC10:AC17" si="19">0.5*AD10</f>
        <v>5.5</v>
      </c>
      <c r="AD10" s="37">
        <v>11</v>
      </c>
      <c r="AM10" s="13"/>
      <c r="AN10" s="13"/>
      <c r="AO10" s="13"/>
      <c r="AP10" s="13"/>
      <c r="AQ10" s="13"/>
      <c r="AR10" s="13"/>
      <c r="AS10" s="13"/>
      <c r="AT10" s="13"/>
    </row>
    <row r="11" spans="1:46" s="2" customFormat="1" ht="19.350000000000001" customHeight="1" thickBot="1" x14ac:dyDescent="0.3">
      <c r="A11" s="19" t="s">
        <v>75</v>
      </c>
      <c r="B11" s="20">
        <f t="shared" si="10"/>
        <v>3</v>
      </c>
      <c r="C11" s="36">
        <v>6</v>
      </c>
      <c r="D11" s="19" t="s">
        <v>95</v>
      </c>
      <c r="E11" s="19">
        <f t="shared" si="11"/>
        <v>1</v>
      </c>
      <c r="F11" s="36">
        <v>2</v>
      </c>
      <c r="G11" s="19" t="s">
        <v>169</v>
      </c>
      <c r="H11" s="19">
        <f t="shared" si="12"/>
        <v>4</v>
      </c>
      <c r="I11" s="36">
        <v>8</v>
      </c>
      <c r="J11" s="19" t="s">
        <v>177</v>
      </c>
      <c r="K11" s="19">
        <f t="shared" si="13"/>
        <v>1</v>
      </c>
      <c r="L11" s="29">
        <v>2</v>
      </c>
      <c r="M11" s="19" t="s">
        <v>74</v>
      </c>
      <c r="N11" s="19">
        <f t="shared" si="14"/>
        <v>3.5</v>
      </c>
      <c r="O11" s="36">
        <v>7</v>
      </c>
      <c r="P11" s="19" t="s">
        <v>65</v>
      </c>
      <c r="Q11" s="19">
        <f t="shared" si="15"/>
        <v>2.5</v>
      </c>
      <c r="R11" s="36">
        <v>5</v>
      </c>
      <c r="S11" s="19" t="s">
        <v>82</v>
      </c>
      <c r="T11" s="19">
        <f t="shared" si="16"/>
        <v>3</v>
      </c>
      <c r="U11" s="36">
        <v>6</v>
      </c>
      <c r="V11" s="19" t="s">
        <v>170</v>
      </c>
      <c r="W11" s="19">
        <f t="shared" si="17"/>
        <v>1</v>
      </c>
      <c r="X11" s="29">
        <v>2</v>
      </c>
      <c r="Y11" s="19" t="s">
        <v>89</v>
      </c>
      <c r="Z11" s="19">
        <f t="shared" si="18"/>
        <v>0.5</v>
      </c>
      <c r="AA11" s="28">
        <v>1</v>
      </c>
      <c r="AB11" s="19" t="s">
        <v>163</v>
      </c>
      <c r="AC11" s="19">
        <f t="shared" si="19"/>
        <v>2</v>
      </c>
      <c r="AD11" s="36">
        <v>4</v>
      </c>
      <c r="AM11" s="13"/>
      <c r="AN11" s="13"/>
      <c r="AO11" s="13"/>
      <c r="AP11" s="13"/>
      <c r="AQ11" s="13"/>
      <c r="AR11" s="13"/>
      <c r="AS11" s="13"/>
      <c r="AT11" s="13"/>
    </row>
    <row r="12" spans="1:46" s="2" customFormat="1" ht="19.350000000000001" customHeight="1" thickBot="1" x14ac:dyDescent="0.3">
      <c r="A12" s="21" t="s">
        <v>173</v>
      </c>
      <c r="B12" s="20">
        <f t="shared" si="10"/>
        <v>1.5</v>
      </c>
      <c r="C12" s="37">
        <v>3</v>
      </c>
      <c r="D12" s="21" t="s">
        <v>66</v>
      </c>
      <c r="E12" s="19">
        <f t="shared" si="11"/>
        <v>2.5</v>
      </c>
      <c r="F12" s="37">
        <v>5</v>
      </c>
      <c r="G12" s="21" t="s">
        <v>172</v>
      </c>
      <c r="H12" s="19">
        <f t="shared" si="12"/>
        <v>4</v>
      </c>
      <c r="I12" s="40">
        <v>8</v>
      </c>
      <c r="J12" s="21" t="s">
        <v>99</v>
      </c>
      <c r="K12" s="19">
        <f t="shared" si="13"/>
        <v>3</v>
      </c>
      <c r="L12" s="37">
        <v>6</v>
      </c>
      <c r="M12" s="21" t="s">
        <v>174</v>
      </c>
      <c r="N12" s="19">
        <f t="shared" si="14"/>
        <v>1.5</v>
      </c>
      <c r="O12" s="37">
        <v>3</v>
      </c>
      <c r="P12" s="21" t="s">
        <v>25</v>
      </c>
      <c r="Q12" s="19">
        <f t="shared" si="15"/>
        <v>3.5</v>
      </c>
      <c r="R12" s="37">
        <v>7</v>
      </c>
      <c r="S12" s="21" t="s">
        <v>166</v>
      </c>
      <c r="T12" s="19">
        <f t="shared" si="16"/>
        <v>3</v>
      </c>
      <c r="U12" s="37">
        <v>6</v>
      </c>
      <c r="V12" s="21" t="s">
        <v>70</v>
      </c>
      <c r="W12" s="19">
        <f t="shared" si="17"/>
        <v>1.5</v>
      </c>
      <c r="X12" s="37">
        <v>3</v>
      </c>
      <c r="Y12" s="21" t="s">
        <v>78</v>
      </c>
      <c r="Z12" s="19">
        <f t="shared" si="18"/>
        <v>2.5</v>
      </c>
      <c r="AA12" s="37">
        <v>5</v>
      </c>
      <c r="AB12" s="21" t="s">
        <v>85</v>
      </c>
      <c r="AC12" s="19">
        <f t="shared" si="19"/>
        <v>2</v>
      </c>
      <c r="AD12" s="37">
        <v>4</v>
      </c>
      <c r="AM12" s="13"/>
      <c r="AN12" s="13"/>
      <c r="AO12" s="13"/>
      <c r="AP12" s="13"/>
      <c r="AQ12" s="13"/>
      <c r="AR12" s="13"/>
      <c r="AS12" s="13"/>
      <c r="AT12" s="13"/>
    </row>
    <row r="13" spans="1:46" s="2" customFormat="1" ht="19.350000000000001" customHeight="1" thickBot="1" x14ac:dyDescent="0.3">
      <c r="A13" s="19" t="s">
        <v>180</v>
      </c>
      <c r="B13" s="20">
        <f t="shared" si="10"/>
        <v>0.5</v>
      </c>
      <c r="C13" s="36">
        <v>1</v>
      </c>
      <c r="D13" s="19" t="s">
        <v>26</v>
      </c>
      <c r="E13" s="19">
        <f t="shared" si="11"/>
        <v>2</v>
      </c>
      <c r="F13" s="36">
        <v>4</v>
      </c>
      <c r="G13" s="19" t="s">
        <v>175</v>
      </c>
      <c r="H13" s="19">
        <f t="shared" si="12"/>
        <v>2</v>
      </c>
      <c r="I13" s="36">
        <v>4</v>
      </c>
      <c r="J13" s="19" t="s">
        <v>97</v>
      </c>
      <c r="K13" s="19">
        <f t="shared" si="13"/>
        <v>1</v>
      </c>
      <c r="L13" s="36">
        <v>2</v>
      </c>
      <c r="M13" s="19" t="s">
        <v>183</v>
      </c>
      <c r="N13" s="19">
        <f t="shared" si="14"/>
        <v>0.5</v>
      </c>
      <c r="O13" s="36">
        <v>1</v>
      </c>
      <c r="P13" s="19" t="s">
        <v>77</v>
      </c>
      <c r="Q13" s="19">
        <f t="shared" si="15"/>
        <v>2</v>
      </c>
      <c r="R13" s="36">
        <v>4</v>
      </c>
      <c r="S13" s="19" t="s">
        <v>83</v>
      </c>
      <c r="T13" s="19">
        <f t="shared" si="16"/>
        <v>3</v>
      </c>
      <c r="U13" s="29">
        <v>6</v>
      </c>
      <c r="V13" s="19" t="s">
        <v>76</v>
      </c>
      <c r="W13" s="19">
        <f t="shared" si="17"/>
        <v>1.5</v>
      </c>
      <c r="X13" s="29">
        <v>3</v>
      </c>
      <c r="Y13" s="19" t="s">
        <v>176</v>
      </c>
      <c r="Z13" s="19">
        <f t="shared" si="18"/>
        <v>0.5</v>
      </c>
      <c r="AA13" s="29">
        <v>1</v>
      </c>
      <c r="AB13" s="19" t="s">
        <v>96</v>
      </c>
      <c r="AC13" s="19">
        <f t="shared" si="19"/>
        <v>1.5</v>
      </c>
      <c r="AD13" s="36">
        <v>3</v>
      </c>
      <c r="AM13" s="13"/>
      <c r="AN13" s="13"/>
      <c r="AO13" s="13"/>
      <c r="AP13" s="13"/>
      <c r="AQ13" s="13"/>
      <c r="AR13" s="13"/>
      <c r="AS13" s="13"/>
      <c r="AT13" s="13"/>
    </row>
    <row r="14" spans="1:46" s="2" customFormat="1" ht="19.350000000000001" customHeight="1" thickBot="1" x14ac:dyDescent="0.3">
      <c r="A14" s="21" t="s">
        <v>186</v>
      </c>
      <c r="B14" s="20">
        <f t="shared" si="10"/>
        <v>0.5</v>
      </c>
      <c r="C14" s="37">
        <v>1</v>
      </c>
      <c r="D14" s="21" t="s">
        <v>90</v>
      </c>
      <c r="E14" s="19">
        <f t="shared" si="11"/>
        <v>1</v>
      </c>
      <c r="F14" s="27">
        <v>2</v>
      </c>
      <c r="G14" s="21" t="s">
        <v>178</v>
      </c>
      <c r="H14" s="19">
        <f t="shared" si="12"/>
        <v>2</v>
      </c>
      <c r="I14" s="40">
        <v>4</v>
      </c>
      <c r="J14" s="21" t="s">
        <v>67</v>
      </c>
      <c r="K14" s="19">
        <f t="shared" si="13"/>
        <v>0.5</v>
      </c>
      <c r="L14" s="37">
        <v>1</v>
      </c>
      <c r="M14" s="21" t="s">
        <v>94</v>
      </c>
      <c r="N14" s="19">
        <f t="shared" si="14"/>
        <v>1.5</v>
      </c>
      <c r="O14" s="37">
        <v>3</v>
      </c>
      <c r="P14" s="21" t="s">
        <v>24</v>
      </c>
      <c r="Q14" s="19">
        <f t="shared" si="15"/>
        <v>5</v>
      </c>
      <c r="R14" s="37">
        <v>10</v>
      </c>
      <c r="S14" s="21" t="s">
        <v>81</v>
      </c>
      <c r="T14" s="19">
        <f t="shared" si="16"/>
        <v>3.5</v>
      </c>
      <c r="U14" s="37">
        <v>7</v>
      </c>
      <c r="V14" s="21" t="s">
        <v>182</v>
      </c>
      <c r="W14" s="19">
        <f t="shared" si="17"/>
        <v>2.5</v>
      </c>
      <c r="X14" s="37">
        <v>5</v>
      </c>
      <c r="Y14" s="21" t="s">
        <v>185</v>
      </c>
      <c r="Z14" s="19">
        <f t="shared" si="18"/>
        <v>0.5</v>
      </c>
      <c r="AA14" s="40">
        <v>1</v>
      </c>
      <c r="AB14" s="21" t="s">
        <v>179</v>
      </c>
      <c r="AC14" s="19">
        <f t="shared" si="19"/>
        <v>1.5</v>
      </c>
      <c r="AD14" s="37">
        <v>3</v>
      </c>
      <c r="AM14" s="13"/>
      <c r="AN14" s="13"/>
      <c r="AO14" s="13"/>
      <c r="AP14" s="13"/>
      <c r="AQ14" s="13"/>
      <c r="AR14" s="13"/>
      <c r="AS14" s="13"/>
      <c r="AT14" s="13"/>
    </row>
    <row r="15" spans="1:46" s="2" customFormat="1" ht="19.350000000000001" customHeight="1" thickBot="1" x14ac:dyDescent="0.3">
      <c r="A15" s="19" t="s">
        <v>189</v>
      </c>
      <c r="B15" s="20">
        <f t="shared" si="10"/>
        <v>0.5</v>
      </c>
      <c r="C15" s="36">
        <v>1</v>
      </c>
      <c r="D15" s="19" t="s">
        <v>181</v>
      </c>
      <c r="E15" s="19">
        <f t="shared" si="11"/>
        <v>0.5</v>
      </c>
      <c r="F15" s="29">
        <v>1</v>
      </c>
      <c r="G15" s="19" t="s">
        <v>190</v>
      </c>
      <c r="H15" s="19">
        <f t="shared" si="12"/>
        <v>0.5</v>
      </c>
      <c r="I15" s="36">
        <v>1</v>
      </c>
      <c r="J15" s="19" t="s">
        <v>84</v>
      </c>
      <c r="K15" s="19">
        <f t="shared" si="13"/>
        <v>0.5</v>
      </c>
      <c r="L15" s="36">
        <v>1</v>
      </c>
      <c r="M15" s="19" t="s">
        <v>98</v>
      </c>
      <c r="N15" s="19">
        <f t="shared" si="14"/>
        <v>0.5</v>
      </c>
      <c r="O15" s="36">
        <v>1</v>
      </c>
      <c r="P15" s="19" t="s">
        <v>171</v>
      </c>
      <c r="Q15" s="19">
        <f t="shared" si="15"/>
        <v>2.5</v>
      </c>
      <c r="R15" s="28">
        <v>5</v>
      </c>
      <c r="S15" s="19" t="s">
        <v>187</v>
      </c>
      <c r="T15" s="19">
        <f t="shared" si="16"/>
        <v>1</v>
      </c>
      <c r="U15" s="29">
        <v>2</v>
      </c>
      <c r="V15" s="19" t="s">
        <v>71</v>
      </c>
      <c r="W15" s="19">
        <f t="shared" si="17"/>
        <v>0.5</v>
      </c>
      <c r="X15" s="36">
        <v>1</v>
      </c>
      <c r="Y15" s="19" t="s">
        <v>100</v>
      </c>
      <c r="Z15" s="19">
        <f t="shared" si="18"/>
        <v>0.5</v>
      </c>
      <c r="AA15" s="29">
        <v>1</v>
      </c>
      <c r="AB15" s="19" t="s">
        <v>72</v>
      </c>
      <c r="AC15" s="19">
        <f t="shared" si="19"/>
        <v>1</v>
      </c>
      <c r="AD15" s="36">
        <v>2</v>
      </c>
      <c r="AM15" s="13"/>
      <c r="AN15" s="13"/>
      <c r="AO15" s="13"/>
      <c r="AP15" s="13"/>
      <c r="AQ15" s="13"/>
      <c r="AR15" s="13"/>
      <c r="AS15" s="13"/>
      <c r="AT15" s="13"/>
    </row>
    <row r="16" spans="1:46" s="2" customFormat="1" ht="19.350000000000001" customHeight="1" thickBot="1" x14ac:dyDescent="0.3">
      <c r="A16" s="19" t="s">
        <v>194</v>
      </c>
      <c r="B16" s="20">
        <f t="shared" si="10"/>
        <v>0.5</v>
      </c>
      <c r="C16" s="36">
        <v>1</v>
      </c>
      <c r="D16" s="19" t="s">
        <v>91</v>
      </c>
      <c r="E16" s="19">
        <f t="shared" si="11"/>
        <v>0.5</v>
      </c>
      <c r="F16" s="28">
        <v>1</v>
      </c>
      <c r="G16" s="19" t="s">
        <v>195</v>
      </c>
      <c r="H16" s="19">
        <f t="shared" si="12"/>
        <v>0.5</v>
      </c>
      <c r="I16" s="29">
        <v>1</v>
      </c>
      <c r="J16" s="19" t="s">
        <v>193</v>
      </c>
      <c r="K16" s="19">
        <f t="shared" si="13"/>
        <v>0.5</v>
      </c>
      <c r="L16" s="29">
        <v>1</v>
      </c>
      <c r="M16" s="19" t="s">
        <v>191</v>
      </c>
      <c r="N16" s="19">
        <f t="shared" si="14"/>
        <v>0.5</v>
      </c>
      <c r="O16" s="36">
        <v>1</v>
      </c>
      <c r="P16" s="19" t="s">
        <v>92</v>
      </c>
      <c r="Q16" s="19">
        <f t="shared" si="15"/>
        <v>0.5</v>
      </c>
      <c r="R16" s="29">
        <v>1</v>
      </c>
      <c r="S16" s="19" t="s">
        <v>188</v>
      </c>
      <c r="T16" s="19">
        <f t="shared" si="16"/>
        <v>0.5</v>
      </c>
      <c r="U16" s="36">
        <v>1</v>
      </c>
      <c r="V16" s="19" t="s">
        <v>87</v>
      </c>
      <c r="W16" s="19">
        <f t="shared" si="17"/>
        <v>0.5</v>
      </c>
      <c r="X16" s="29">
        <v>1</v>
      </c>
      <c r="Y16" s="19" t="s">
        <v>192</v>
      </c>
      <c r="Z16" s="19">
        <f t="shared" si="18"/>
        <v>0.5</v>
      </c>
      <c r="AA16" s="29">
        <v>1</v>
      </c>
      <c r="AB16" s="19" t="s">
        <v>184</v>
      </c>
      <c r="AC16" s="19">
        <f t="shared" si="19"/>
        <v>0.5</v>
      </c>
      <c r="AD16" s="29">
        <v>1</v>
      </c>
      <c r="AM16" s="13"/>
      <c r="AN16" s="13"/>
      <c r="AO16" s="13"/>
      <c r="AP16" s="13"/>
      <c r="AQ16" s="13"/>
      <c r="AR16" s="13"/>
      <c r="AS16" s="13"/>
      <c r="AT16" s="13"/>
    </row>
    <row r="17" spans="1:46" ht="19.350000000000001" customHeight="1" thickBot="1" x14ac:dyDescent="0.25">
      <c r="A17" s="20"/>
      <c r="B17" s="20">
        <f>0.5*C17</f>
        <v>14.5</v>
      </c>
      <c r="C17" s="20">
        <f>SUM(C9:C16)</f>
        <v>29</v>
      </c>
      <c r="D17" s="19"/>
      <c r="E17" s="19">
        <f t="shared" si="11"/>
        <v>20</v>
      </c>
      <c r="F17" s="19">
        <f>SUM(F9:F16)</f>
        <v>40</v>
      </c>
      <c r="G17" s="19"/>
      <c r="H17" s="19">
        <f t="shared" si="12"/>
        <v>21</v>
      </c>
      <c r="I17" s="19">
        <f>SUM(I9:I16)</f>
        <v>42</v>
      </c>
      <c r="J17" s="19"/>
      <c r="K17" s="19">
        <f t="shared" si="13"/>
        <v>16</v>
      </c>
      <c r="L17" s="19">
        <f>SUM(L9:L16)</f>
        <v>32</v>
      </c>
      <c r="M17" s="19"/>
      <c r="N17" s="19">
        <f t="shared" si="14"/>
        <v>11.5</v>
      </c>
      <c r="O17" s="19">
        <f>SUM(O9:O16)</f>
        <v>23</v>
      </c>
      <c r="P17" s="19"/>
      <c r="Q17" s="19">
        <f t="shared" si="15"/>
        <v>22</v>
      </c>
      <c r="R17" s="19">
        <f>SUM(R9:R16)</f>
        <v>44</v>
      </c>
      <c r="S17" s="19"/>
      <c r="T17" s="19">
        <f t="shared" si="16"/>
        <v>24.5</v>
      </c>
      <c r="U17" s="19">
        <f>SUM(U9:U16)</f>
        <v>49</v>
      </c>
      <c r="V17" s="19"/>
      <c r="W17" s="19">
        <f t="shared" si="17"/>
        <v>12</v>
      </c>
      <c r="X17" s="19">
        <f>SUM(X9:X16)</f>
        <v>24</v>
      </c>
      <c r="Y17" s="19"/>
      <c r="Z17" s="19">
        <f t="shared" si="18"/>
        <v>9</v>
      </c>
      <c r="AA17" s="19">
        <f>SUM(AA9:AA16)</f>
        <v>18</v>
      </c>
      <c r="AB17" s="19"/>
      <c r="AC17" s="19">
        <f t="shared" si="19"/>
        <v>16.5</v>
      </c>
      <c r="AD17" s="19">
        <f>SUM(AD9:AD16)</f>
        <v>33</v>
      </c>
      <c r="AM17" s="14"/>
      <c r="AN17" s="14"/>
      <c r="AO17" s="14"/>
      <c r="AP17" s="14"/>
      <c r="AQ17" s="14"/>
      <c r="AR17" s="14"/>
      <c r="AS17" s="14"/>
      <c r="AT17" s="14"/>
    </row>
    <row r="18" spans="1:46" ht="19.350000000000001" customHeight="1" thickBot="1" x14ac:dyDescent="0.25">
      <c r="A18" s="297" t="s">
        <v>2</v>
      </c>
      <c r="B18" s="295"/>
      <c r="C18" s="298"/>
      <c r="D18" s="297" t="s">
        <v>2</v>
      </c>
      <c r="E18" s="295"/>
      <c r="F18" s="298"/>
      <c r="G18" s="297" t="s">
        <v>2</v>
      </c>
      <c r="H18" s="295"/>
      <c r="I18" s="298"/>
      <c r="J18" s="297" t="s">
        <v>2</v>
      </c>
      <c r="K18" s="295"/>
      <c r="L18" s="298"/>
      <c r="M18" s="297" t="s">
        <v>2</v>
      </c>
      <c r="N18" s="295"/>
      <c r="O18" s="298"/>
      <c r="P18" s="297" t="s">
        <v>2</v>
      </c>
      <c r="Q18" s="295"/>
      <c r="R18" s="298"/>
      <c r="S18" s="297" t="s">
        <v>2</v>
      </c>
      <c r="T18" s="295"/>
      <c r="U18" s="298"/>
      <c r="V18" s="297" t="s">
        <v>2</v>
      </c>
      <c r="W18" s="295"/>
      <c r="X18" s="298"/>
      <c r="Y18" s="297" t="s">
        <v>2</v>
      </c>
      <c r="Z18" s="295"/>
      <c r="AA18" s="298"/>
      <c r="AB18" s="297" t="s">
        <v>2</v>
      </c>
      <c r="AC18" s="295"/>
      <c r="AD18" s="298"/>
      <c r="AM18" s="14"/>
      <c r="AN18" s="14"/>
      <c r="AO18" s="14"/>
      <c r="AP18" s="14"/>
      <c r="AQ18" s="14"/>
      <c r="AR18" s="14"/>
      <c r="AS18" s="14"/>
      <c r="AT18" s="14"/>
    </row>
    <row r="19" spans="1:46" s="2" customFormat="1" ht="19.350000000000001" customHeight="1" thickBot="1" x14ac:dyDescent="0.3">
      <c r="A19" s="22" t="s">
        <v>52</v>
      </c>
      <c r="B19" s="22">
        <f t="shared" ref="B19:B26" si="20">0.5*C19</f>
        <v>7.5</v>
      </c>
      <c r="C19" s="28">
        <v>15</v>
      </c>
      <c r="D19" s="22" t="s">
        <v>40</v>
      </c>
      <c r="E19" s="22">
        <f t="shared" si="11"/>
        <v>1.5</v>
      </c>
      <c r="F19" s="36">
        <v>3</v>
      </c>
      <c r="G19" s="22" t="s">
        <v>46</v>
      </c>
      <c r="H19" s="22">
        <f t="shared" ref="H19:H27" si="21">0.5*I19</f>
        <v>6.5</v>
      </c>
      <c r="I19" s="36">
        <v>13</v>
      </c>
      <c r="J19" s="22" t="s">
        <v>43</v>
      </c>
      <c r="K19" s="22">
        <f t="shared" ref="K19:K27" si="22">0.5*L19</f>
        <v>0.5</v>
      </c>
      <c r="L19" s="28">
        <v>1</v>
      </c>
      <c r="M19" s="22" t="s">
        <v>55</v>
      </c>
      <c r="N19" s="22">
        <f t="shared" ref="N19:N27" si="23">0.5*O19</f>
        <v>0.5</v>
      </c>
      <c r="O19" s="36">
        <v>1</v>
      </c>
      <c r="P19" s="22" t="s">
        <v>19</v>
      </c>
      <c r="Q19" s="22">
        <f t="shared" ref="Q19:Q27" si="24">0.5*R19</f>
        <v>9.5</v>
      </c>
      <c r="R19" s="36">
        <v>19</v>
      </c>
      <c r="S19" s="22" t="s">
        <v>38</v>
      </c>
      <c r="T19" s="22">
        <f t="shared" ref="T19:T27" si="25">0.5*U19</f>
        <v>2</v>
      </c>
      <c r="U19" s="36">
        <v>4</v>
      </c>
      <c r="V19" s="22" t="s">
        <v>31</v>
      </c>
      <c r="W19" s="22">
        <f t="shared" ref="W19:W27" si="26">0.5*X19</f>
        <v>20</v>
      </c>
      <c r="X19" s="36">
        <v>40</v>
      </c>
      <c r="Y19" s="22" t="s">
        <v>49</v>
      </c>
      <c r="Z19" s="22">
        <f t="shared" ref="Z19:Z27" si="27">0.5*AA19</f>
        <v>9</v>
      </c>
      <c r="AA19" s="36">
        <v>18</v>
      </c>
      <c r="AB19" s="22" t="s">
        <v>30</v>
      </c>
      <c r="AC19" s="22">
        <f t="shared" ref="AC19:AC27" si="28">0.5*AD19</f>
        <v>5.5</v>
      </c>
      <c r="AD19" s="36">
        <v>11</v>
      </c>
      <c r="AM19" s="13"/>
      <c r="AN19" s="13"/>
      <c r="AO19" s="13"/>
      <c r="AP19" s="13"/>
      <c r="AQ19" s="13"/>
      <c r="AR19" s="13"/>
      <c r="AS19" s="13"/>
      <c r="AT19" s="13"/>
    </row>
    <row r="20" spans="1:46" s="2" customFormat="1" ht="19.350000000000001" customHeight="1" thickBot="1" x14ac:dyDescent="0.3">
      <c r="A20" s="23" t="s">
        <v>196</v>
      </c>
      <c r="B20" s="22">
        <f t="shared" si="20"/>
        <v>7.5</v>
      </c>
      <c r="C20" s="37">
        <v>15</v>
      </c>
      <c r="D20" s="23" t="s">
        <v>201</v>
      </c>
      <c r="E20" s="22">
        <f t="shared" si="11"/>
        <v>5</v>
      </c>
      <c r="F20" s="37">
        <v>10</v>
      </c>
      <c r="G20" s="23" t="s">
        <v>28</v>
      </c>
      <c r="H20" s="22">
        <f t="shared" si="21"/>
        <v>14.5</v>
      </c>
      <c r="I20" s="37">
        <v>29</v>
      </c>
      <c r="J20" s="23" t="s">
        <v>102</v>
      </c>
      <c r="K20" s="22">
        <f t="shared" si="22"/>
        <v>8.5</v>
      </c>
      <c r="L20" s="37">
        <v>17</v>
      </c>
      <c r="M20" s="23" t="s">
        <v>197</v>
      </c>
      <c r="N20" s="22">
        <f t="shared" si="23"/>
        <v>19</v>
      </c>
      <c r="O20" s="37">
        <v>38</v>
      </c>
      <c r="P20" s="23" t="s">
        <v>202</v>
      </c>
      <c r="Q20" s="22">
        <f t="shared" si="24"/>
        <v>11</v>
      </c>
      <c r="R20" s="37">
        <v>22</v>
      </c>
      <c r="S20" s="23" t="s">
        <v>104</v>
      </c>
      <c r="T20" s="22">
        <f t="shared" si="25"/>
        <v>4.5</v>
      </c>
      <c r="U20" s="37">
        <v>9</v>
      </c>
      <c r="V20" s="23" t="s">
        <v>107</v>
      </c>
      <c r="W20" s="22">
        <f t="shared" si="26"/>
        <v>20</v>
      </c>
      <c r="X20" s="37">
        <v>40</v>
      </c>
      <c r="Y20" s="23" t="s">
        <v>210</v>
      </c>
      <c r="Z20" s="22">
        <f t="shared" si="27"/>
        <v>1.5</v>
      </c>
      <c r="AA20" s="37">
        <v>3</v>
      </c>
      <c r="AB20" s="23" t="s">
        <v>108</v>
      </c>
      <c r="AC20" s="22">
        <f t="shared" si="28"/>
        <v>5.5</v>
      </c>
      <c r="AD20" s="37">
        <v>11</v>
      </c>
      <c r="AM20" s="13"/>
      <c r="AN20" s="13"/>
      <c r="AO20" s="13"/>
      <c r="AP20" s="13"/>
      <c r="AQ20" s="13"/>
      <c r="AR20" s="13"/>
      <c r="AS20" s="13"/>
      <c r="AT20" s="13"/>
    </row>
    <row r="21" spans="1:46" s="2" customFormat="1" ht="19.350000000000001" customHeight="1" thickBot="1" x14ac:dyDescent="0.3">
      <c r="A21" s="22" t="s">
        <v>199</v>
      </c>
      <c r="B21" s="22">
        <f t="shared" si="20"/>
        <v>17.5</v>
      </c>
      <c r="C21" s="36">
        <v>35</v>
      </c>
      <c r="D21" s="22" t="s">
        <v>205</v>
      </c>
      <c r="E21" s="22">
        <f t="shared" si="11"/>
        <v>18</v>
      </c>
      <c r="F21" s="36">
        <v>36</v>
      </c>
      <c r="G21" s="22" t="s">
        <v>206</v>
      </c>
      <c r="H21" s="22">
        <f t="shared" si="21"/>
        <v>3.5</v>
      </c>
      <c r="I21" s="36">
        <v>7</v>
      </c>
      <c r="J21" s="22" t="s">
        <v>112</v>
      </c>
      <c r="K21" s="22">
        <f t="shared" si="22"/>
        <v>16</v>
      </c>
      <c r="L21" s="36">
        <v>32</v>
      </c>
      <c r="M21" s="22" t="s">
        <v>198</v>
      </c>
      <c r="N21" s="22">
        <f t="shared" si="23"/>
        <v>2</v>
      </c>
      <c r="O21" s="36">
        <v>4</v>
      </c>
      <c r="P21" s="22" t="s">
        <v>29</v>
      </c>
      <c r="Q21" s="22">
        <f t="shared" si="24"/>
        <v>8</v>
      </c>
      <c r="R21" s="36">
        <v>16</v>
      </c>
      <c r="S21" s="22" t="s">
        <v>204</v>
      </c>
      <c r="T21" s="22">
        <f t="shared" si="25"/>
        <v>5</v>
      </c>
      <c r="U21" s="36">
        <v>10</v>
      </c>
      <c r="V21" s="22" t="s">
        <v>203</v>
      </c>
      <c r="W21" s="22">
        <f t="shared" si="26"/>
        <v>9</v>
      </c>
      <c r="X21" s="28">
        <v>18</v>
      </c>
      <c r="Y21" s="22" t="s">
        <v>111</v>
      </c>
      <c r="Z21" s="22">
        <f t="shared" si="27"/>
        <v>7</v>
      </c>
      <c r="AA21" s="36">
        <v>14</v>
      </c>
      <c r="AB21" s="22" t="s">
        <v>115</v>
      </c>
      <c r="AC21" s="22">
        <f t="shared" si="28"/>
        <v>0.5</v>
      </c>
      <c r="AD21" s="28">
        <v>1</v>
      </c>
      <c r="AM21" s="13"/>
      <c r="AN21" s="13"/>
      <c r="AO21" s="13"/>
      <c r="AP21" s="13"/>
      <c r="AQ21" s="13"/>
      <c r="AR21" s="13"/>
      <c r="AS21" s="13"/>
      <c r="AT21" s="13"/>
    </row>
    <row r="22" spans="1:46" s="2" customFormat="1" ht="19.350000000000001" customHeight="1" thickBot="1" x14ac:dyDescent="0.3">
      <c r="A22" s="23" t="s">
        <v>200</v>
      </c>
      <c r="B22" s="22">
        <f t="shared" si="20"/>
        <v>0.5</v>
      </c>
      <c r="C22" s="37">
        <v>1</v>
      </c>
      <c r="D22" s="23" t="s">
        <v>211</v>
      </c>
      <c r="E22" s="22">
        <f t="shared" si="11"/>
        <v>1</v>
      </c>
      <c r="F22" s="37">
        <v>2</v>
      </c>
      <c r="G22" s="23" t="s">
        <v>207</v>
      </c>
      <c r="H22" s="22">
        <f t="shared" si="21"/>
        <v>3</v>
      </c>
      <c r="I22" s="37">
        <v>6</v>
      </c>
      <c r="J22" s="23" t="s">
        <v>117</v>
      </c>
      <c r="K22" s="22">
        <f t="shared" si="22"/>
        <v>4</v>
      </c>
      <c r="L22" s="37">
        <v>8</v>
      </c>
      <c r="M22" s="23" t="s">
        <v>118</v>
      </c>
      <c r="N22" s="22">
        <f t="shared" si="23"/>
        <v>4.5</v>
      </c>
      <c r="O22" s="37">
        <v>9</v>
      </c>
      <c r="P22" s="23" t="s">
        <v>113</v>
      </c>
      <c r="Q22" s="22">
        <f t="shared" si="24"/>
        <v>5</v>
      </c>
      <c r="R22" s="37">
        <v>10</v>
      </c>
      <c r="S22" s="23" t="s">
        <v>208</v>
      </c>
      <c r="T22" s="22">
        <f t="shared" si="25"/>
        <v>2.5</v>
      </c>
      <c r="U22" s="37">
        <v>5</v>
      </c>
      <c r="V22" s="23" t="s">
        <v>235</v>
      </c>
      <c r="W22" s="22">
        <f t="shared" si="26"/>
        <v>1.5</v>
      </c>
      <c r="X22" s="37">
        <v>3</v>
      </c>
      <c r="Y22" s="23" t="s">
        <v>217</v>
      </c>
      <c r="Z22" s="22">
        <f t="shared" si="27"/>
        <v>2.5</v>
      </c>
      <c r="AA22" s="27">
        <v>5</v>
      </c>
      <c r="AB22" s="23" t="s">
        <v>105</v>
      </c>
      <c r="AC22" s="22">
        <f t="shared" si="28"/>
        <v>3.5</v>
      </c>
      <c r="AD22" s="37">
        <v>7</v>
      </c>
      <c r="AM22" s="13"/>
      <c r="AN22" s="13"/>
      <c r="AO22" s="13"/>
      <c r="AP22" s="13"/>
      <c r="AQ22" s="13"/>
      <c r="AR22" s="13"/>
      <c r="AS22" s="13"/>
      <c r="AT22" s="13"/>
    </row>
    <row r="23" spans="1:46" s="2" customFormat="1" ht="19.350000000000001" customHeight="1" thickBot="1" x14ac:dyDescent="0.3">
      <c r="A23" s="22" t="s">
        <v>226</v>
      </c>
      <c r="B23" s="22">
        <f t="shared" si="20"/>
        <v>0.5</v>
      </c>
      <c r="C23" s="36">
        <v>1</v>
      </c>
      <c r="D23" s="22" t="s">
        <v>212</v>
      </c>
      <c r="E23" s="22">
        <f t="shared" si="11"/>
        <v>0.5</v>
      </c>
      <c r="F23" s="36">
        <v>1</v>
      </c>
      <c r="G23" s="22" t="s">
        <v>214</v>
      </c>
      <c r="H23" s="22">
        <f t="shared" si="21"/>
        <v>1.5</v>
      </c>
      <c r="I23" s="36">
        <v>3</v>
      </c>
      <c r="J23" s="22" t="s">
        <v>209</v>
      </c>
      <c r="K23" s="22">
        <f t="shared" si="22"/>
        <v>1</v>
      </c>
      <c r="L23" s="36">
        <v>2</v>
      </c>
      <c r="M23" s="22" t="s">
        <v>215</v>
      </c>
      <c r="N23" s="22">
        <f t="shared" si="23"/>
        <v>4</v>
      </c>
      <c r="O23" s="36">
        <v>8</v>
      </c>
      <c r="P23" s="22" t="s">
        <v>216</v>
      </c>
      <c r="Q23" s="22">
        <f t="shared" si="24"/>
        <v>4</v>
      </c>
      <c r="R23" s="36">
        <v>8</v>
      </c>
      <c r="S23" s="22" t="s">
        <v>213</v>
      </c>
      <c r="T23" s="22">
        <f t="shared" si="25"/>
        <v>4</v>
      </c>
      <c r="U23" s="36">
        <v>8</v>
      </c>
      <c r="V23" s="22" t="s">
        <v>109</v>
      </c>
      <c r="W23" s="22">
        <f t="shared" si="26"/>
        <v>2.5</v>
      </c>
      <c r="X23" s="29">
        <v>5</v>
      </c>
      <c r="Y23" s="22" t="s">
        <v>218</v>
      </c>
      <c r="Z23" s="22">
        <f t="shared" si="27"/>
        <v>0.5</v>
      </c>
      <c r="AA23" s="36">
        <v>1</v>
      </c>
      <c r="AB23" s="22" t="s">
        <v>220</v>
      </c>
      <c r="AC23" s="22">
        <f t="shared" si="28"/>
        <v>1</v>
      </c>
      <c r="AD23" s="36">
        <v>2</v>
      </c>
      <c r="AM23" s="13"/>
      <c r="AN23" s="13"/>
      <c r="AO23" s="13"/>
      <c r="AP23" s="13"/>
      <c r="AQ23" s="13"/>
      <c r="AR23" s="13"/>
      <c r="AS23" s="13"/>
      <c r="AT23" s="13"/>
    </row>
    <row r="24" spans="1:46" s="2" customFormat="1" ht="19.350000000000001" customHeight="1" thickBot="1" x14ac:dyDescent="0.3">
      <c r="A24" s="23" t="s">
        <v>234</v>
      </c>
      <c r="B24" s="22">
        <f t="shared" si="20"/>
        <v>0.5</v>
      </c>
      <c r="C24" s="37">
        <v>1</v>
      </c>
      <c r="D24" s="23" t="s">
        <v>103</v>
      </c>
      <c r="E24" s="22">
        <f t="shared" si="11"/>
        <v>2.5</v>
      </c>
      <c r="F24" s="27">
        <v>5</v>
      </c>
      <c r="G24" s="23" t="s">
        <v>219</v>
      </c>
      <c r="H24" s="22">
        <f t="shared" si="21"/>
        <v>5</v>
      </c>
      <c r="I24" s="40">
        <v>10</v>
      </c>
      <c r="J24" s="23" t="s">
        <v>222</v>
      </c>
      <c r="K24" s="22">
        <f t="shared" si="22"/>
        <v>4</v>
      </c>
      <c r="L24" s="37">
        <v>8</v>
      </c>
      <c r="M24" s="26" t="s">
        <v>223</v>
      </c>
      <c r="N24" s="22">
        <f t="shared" si="23"/>
        <v>2.5</v>
      </c>
      <c r="O24" s="38">
        <v>5</v>
      </c>
      <c r="P24" s="23" t="s">
        <v>32</v>
      </c>
      <c r="Q24" s="22">
        <f t="shared" si="24"/>
        <v>6.5</v>
      </c>
      <c r="R24" s="37">
        <v>13</v>
      </c>
      <c r="S24" s="23" t="s">
        <v>110</v>
      </c>
      <c r="T24" s="22">
        <f t="shared" si="25"/>
        <v>4.5</v>
      </c>
      <c r="U24" s="37">
        <v>9</v>
      </c>
      <c r="V24" s="23" t="s">
        <v>240</v>
      </c>
      <c r="W24" s="22">
        <f t="shared" si="26"/>
        <v>0.5</v>
      </c>
      <c r="X24" s="40">
        <v>1</v>
      </c>
      <c r="Y24" s="23" t="s">
        <v>225</v>
      </c>
      <c r="Z24" s="22">
        <f t="shared" si="27"/>
        <v>0.5</v>
      </c>
      <c r="AA24" s="40">
        <v>1</v>
      </c>
      <c r="AB24" s="23" t="s">
        <v>119</v>
      </c>
      <c r="AC24" s="22">
        <f t="shared" si="28"/>
        <v>1</v>
      </c>
      <c r="AD24" s="37">
        <v>2</v>
      </c>
      <c r="AM24" s="13"/>
      <c r="AN24" s="13"/>
      <c r="AO24" s="13"/>
      <c r="AP24" s="13"/>
      <c r="AQ24" s="13"/>
      <c r="AR24" s="13"/>
      <c r="AS24" s="13"/>
      <c r="AT24" s="13"/>
    </row>
    <row r="25" spans="1:46" s="2" customFormat="1" ht="19.350000000000001" customHeight="1" thickBot="1" x14ac:dyDescent="0.3">
      <c r="A25" s="22" t="s">
        <v>114</v>
      </c>
      <c r="B25" s="22">
        <f t="shared" si="20"/>
        <v>0.5</v>
      </c>
      <c r="C25" s="36">
        <v>1</v>
      </c>
      <c r="D25" s="22" t="s">
        <v>229</v>
      </c>
      <c r="E25" s="22">
        <f t="shared" si="11"/>
        <v>7.5</v>
      </c>
      <c r="F25" s="36">
        <v>15</v>
      </c>
      <c r="G25" s="22" t="s">
        <v>236</v>
      </c>
      <c r="H25" s="22">
        <f t="shared" si="21"/>
        <v>0.5</v>
      </c>
      <c r="I25" s="29">
        <v>1</v>
      </c>
      <c r="J25" s="22" t="s">
        <v>233</v>
      </c>
      <c r="K25" s="22">
        <f t="shared" si="22"/>
        <v>1.5</v>
      </c>
      <c r="L25" s="29">
        <v>3</v>
      </c>
      <c r="M25" s="22" t="s">
        <v>106</v>
      </c>
      <c r="N25" s="22">
        <f t="shared" si="23"/>
        <v>1</v>
      </c>
      <c r="O25" s="40">
        <v>2</v>
      </c>
      <c r="P25" s="22" t="s">
        <v>224</v>
      </c>
      <c r="Q25" s="22">
        <f t="shared" si="24"/>
        <v>3</v>
      </c>
      <c r="R25" s="28">
        <v>6</v>
      </c>
      <c r="S25" s="22" t="s">
        <v>221</v>
      </c>
      <c r="T25" s="22">
        <f t="shared" si="25"/>
        <v>2.5</v>
      </c>
      <c r="U25" s="29">
        <v>5</v>
      </c>
      <c r="V25" s="22" t="s">
        <v>241</v>
      </c>
      <c r="W25" s="22">
        <f t="shared" si="26"/>
        <v>0.5</v>
      </c>
      <c r="X25" s="29">
        <v>1</v>
      </c>
      <c r="Y25" s="22" t="s">
        <v>228</v>
      </c>
      <c r="Z25" s="22">
        <f t="shared" si="27"/>
        <v>1.5</v>
      </c>
      <c r="AA25" s="29">
        <v>3</v>
      </c>
      <c r="AB25" s="22" t="s">
        <v>227</v>
      </c>
      <c r="AC25" s="22">
        <f t="shared" si="28"/>
        <v>8</v>
      </c>
      <c r="AD25" s="36">
        <v>16</v>
      </c>
      <c r="AM25" s="13"/>
      <c r="AN25" s="13"/>
      <c r="AO25" s="13"/>
      <c r="AP25" s="13"/>
      <c r="AQ25" s="13"/>
      <c r="AR25" s="13"/>
      <c r="AS25" s="13"/>
      <c r="AT25" s="13"/>
    </row>
    <row r="26" spans="1:46" s="2" customFormat="1" ht="19.350000000000001" customHeight="1" thickBot="1" x14ac:dyDescent="0.3">
      <c r="A26" s="22" t="s">
        <v>120</v>
      </c>
      <c r="B26" s="22">
        <f t="shared" si="20"/>
        <v>0.5</v>
      </c>
      <c r="C26" s="36">
        <v>1</v>
      </c>
      <c r="D26" s="22" t="s">
        <v>230</v>
      </c>
      <c r="E26" s="22">
        <f t="shared" si="11"/>
        <v>1</v>
      </c>
      <c r="F26" s="29">
        <v>2</v>
      </c>
      <c r="G26" s="22" t="s">
        <v>238</v>
      </c>
      <c r="H26" s="22">
        <f t="shared" si="21"/>
        <v>0.5</v>
      </c>
      <c r="I26" s="29">
        <v>1</v>
      </c>
      <c r="J26" s="22" t="s">
        <v>237</v>
      </c>
      <c r="K26" s="22">
        <f t="shared" si="22"/>
        <v>0.5</v>
      </c>
      <c r="L26" s="36">
        <v>1</v>
      </c>
      <c r="M26" s="22" t="s">
        <v>239</v>
      </c>
      <c r="N26" s="22">
        <f t="shared" si="23"/>
        <v>0.5</v>
      </c>
      <c r="O26" s="36">
        <v>1</v>
      </c>
      <c r="P26" s="22" t="s">
        <v>231</v>
      </c>
      <c r="Q26" s="22">
        <f t="shared" si="24"/>
        <v>1.5</v>
      </c>
      <c r="R26" s="29">
        <v>3</v>
      </c>
      <c r="S26" s="22" t="s">
        <v>101</v>
      </c>
      <c r="T26" s="22">
        <f t="shared" si="25"/>
        <v>3</v>
      </c>
      <c r="U26" s="36">
        <v>6</v>
      </c>
      <c r="V26" s="22" t="s">
        <v>242</v>
      </c>
      <c r="W26" s="22">
        <f t="shared" si="26"/>
        <v>0.5</v>
      </c>
      <c r="X26" s="36">
        <v>1</v>
      </c>
      <c r="Y26" s="22" t="s">
        <v>232</v>
      </c>
      <c r="Z26" s="22">
        <f t="shared" si="27"/>
        <v>2.5</v>
      </c>
      <c r="AA26" s="29">
        <v>5</v>
      </c>
      <c r="AB26" s="22" t="s">
        <v>116</v>
      </c>
      <c r="AC26" s="22">
        <f t="shared" si="28"/>
        <v>0.5</v>
      </c>
      <c r="AD26" s="29">
        <v>1</v>
      </c>
      <c r="AM26" s="13"/>
      <c r="AN26" s="13"/>
      <c r="AO26" s="13"/>
      <c r="AP26" s="13"/>
      <c r="AQ26" s="13"/>
      <c r="AR26" s="13"/>
      <c r="AS26" s="13"/>
      <c r="AT26" s="13"/>
    </row>
    <row r="27" spans="1:46" ht="19.350000000000001" customHeight="1" thickBot="1" x14ac:dyDescent="0.25">
      <c r="A27" s="22"/>
      <c r="B27" s="22">
        <f>0.5*C27</f>
        <v>35</v>
      </c>
      <c r="C27" s="22">
        <f>SUM(C19:C26)</f>
        <v>70</v>
      </c>
      <c r="D27" s="22"/>
      <c r="E27" s="22">
        <f t="shared" si="11"/>
        <v>37</v>
      </c>
      <c r="F27" s="22">
        <f>SUM(F19:F26)</f>
        <v>74</v>
      </c>
      <c r="G27" s="22"/>
      <c r="H27" s="22">
        <f t="shared" si="21"/>
        <v>35</v>
      </c>
      <c r="I27" s="22">
        <f>SUM(I19:I26)</f>
        <v>70</v>
      </c>
      <c r="J27" s="22"/>
      <c r="K27" s="22">
        <f t="shared" si="22"/>
        <v>36</v>
      </c>
      <c r="L27" s="22">
        <f>SUM(L19:L26)</f>
        <v>72</v>
      </c>
      <c r="M27" s="22"/>
      <c r="N27" s="22">
        <f t="shared" si="23"/>
        <v>34</v>
      </c>
      <c r="O27" s="22">
        <f>SUM(O19:O26)</f>
        <v>68</v>
      </c>
      <c r="P27" s="22"/>
      <c r="Q27" s="22">
        <f t="shared" si="24"/>
        <v>48.5</v>
      </c>
      <c r="R27" s="22">
        <f>SUM(R19:R26)</f>
        <v>97</v>
      </c>
      <c r="S27" s="22"/>
      <c r="T27" s="22">
        <f t="shared" si="25"/>
        <v>28</v>
      </c>
      <c r="U27" s="22">
        <f>SUM(U19:U26)</f>
        <v>56</v>
      </c>
      <c r="V27" s="22"/>
      <c r="W27" s="22">
        <f t="shared" si="26"/>
        <v>54.5</v>
      </c>
      <c r="X27" s="22">
        <f>SUM(X19:X26)</f>
        <v>109</v>
      </c>
      <c r="Y27" s="22"/>
      <c r="Z27" s="22">
        <f t="shared" si="27"/>
        <v>25</v>
      </c>
      <c r="AA27" s="22">
        <f>SUM(AA19:AA26)</f>
        <v>50</v>
      </c>
      <c r="AB27" s="22"/>
      <c r="AC27" s="22">
        <f t="shared" si="28"/>
        <v>25.5</v>
      </c>
      <c r="AD27" s="22">
        <f>SUM(AD19:AD26)</f>
        <v>51</v>
      </c>
      <c r="AM27" s="14"/>
      <c r="AN27" s="14"/>
      <c r="AO27" s="14"/>
      <c r="AP27" s="14"/>
      <c r="AQ27" s="14"/>
      <c r="AR27" s="14"/>
      <c r="AS27" s="14"/>
      <c r="AT27" s="14"/>
    </row>
    <row r="28" spans="1:46" ht="19.350000000000001" customHeight="1" thickBot="1" x14ac:dyDescent="0.25">
      <c r="A28" s="297" t="s">
        <v>3</v>
      </c>
      <c r="B28" s="295"/>
      <c r="C28" s="298"/>
      <c r="D28" s="297" t="s">
        <v>3</v>
      </c>
      <c r="E28" s="295"/>
      <c r="F28" s="298"/>
      <c r="G28" s="297" t="s">
        <v>3</v>
      </c>
      <c r="H28" s="295"/>
      <c r="I28" s="298"/>
      <c r="J28" s="297" t="s">
        <v>3</v>
      </c>
      <c r="K28" s="295"/>
      <c r="L28" s="298"/>
      <c r="M28" s="297" t="s">
        <v>3</v>
      </c>
      <c r="N28" s="295"/>
      <c r="O28" s="298"/>
      <c r="P28" s="297" t="s">
        <v>3</v>
      </c>
      <c r="Q28" s="295"/>
      <c r="R28" s="298"/>
      <c r="S28" s="297" t="s">
        <v>3</v>
      </c>
      <c r="T28" s="295"/>
      <c r="U28" s="298"/>
      <c r="V28" s="297" t="s">
        <v>3</v>
      </c>
      <c r="W28" s="295"/>
      <c r="X28" s="298"/>
      <c r="Y28" s="297" t="s">
        <v>3</v>
      </c>
      <c r="Z28" s="295"/>
      <c r="AA28" s="298"/>
      <c r="AB28" s="297" t="s">
        <v>3</v>
      </c>
      <c r="AC28" s="295"/>
      <c r="AD28" s="298"/>
      <c r="AM28" s="14"/>
      <c r="AN28" s="14"/>
      <c r="AO28" s="14"/>
      <c r="AP28" s="14"/>
      <c r="AQ28" s="14"/>
      <c r="AR28" s="14"/>
      <c r="AS28" s="14"/>
      <c r="AT28" s="14"/>
    </row>
    <row r="29" spans="1:46" s="2" customFormat="1" ht="19.350000000000001" customHeight="1" thickBot="1" x14ac:dyDescent="0.3">
      <c r="A29" s="24" t="s">
        <v>53</v>
      </c>
      <c r="B29" s="24">
        <f t="shared" ref="B29:B36" si="29">0.5*C29</f>
        <v>45.5</v>
      </c>
      <c r="C29" s="36">
        <v>91</v>
      </c>
      <c r="D29" s="24" t="s">
        <v>41</v>
      </c>
      <c r="E29" s="24">
        <f t="shared" ref="E29:E35" si="30">0.5*F29</f>
        <v>55.5</v>
      </c>
      <c r="F29" s="36">
        <v>111</v>
      </c>
      <c r="G29" s="24" t="s">
        <v>47</v>
      </c>
      <c r="H29" s="24">
        <f t="shared" ref="H29:H35" si="31">0.5*I29</f>
        <v>9</v>
      </c>
      <c r="I29" s="36">
        <v>18</v>
      </c>
      <c r="J29" s="24" t="s">
        <v>44</v>
      </c>
      <c r="K29" s="24">
        <f t="shared" ref="K29:K35" si="32">0.5*L29</f>
        <v>4</v>
      </c>
      <c r="L29" s="36">
        <v>8</v>
      </c>
      <c r="M29" s="24" t="s">
        <v>56</v>
      </c>
      <c r="N29" s="24">
        <f t="shared" ref="N29:N35" si="33">0.5*O29</f>
        <v>16.5</v>
      </c>
      <c r="O29" s="36">
        <v>33</v>
      </c>
      <c r="P29" s="24" t="s">
        <v>20</v>
      </c>
      <c r="Q29" s="24">
        <f t="shared" ref="Q29:Q35" si="34">0.5*R29</f>
        <v>2.5</v>
      </c>
      <c r="R29" s="36">
        <v>5</v>
      </c>
      <c r="S29" s="24" t="s">
        <v>140</v>
      </c>
      <c r="T29" s="24">
        <f t="shared" ref="T29:T35" si="35">0.5*U29</f>
        <v>60.5</v>
      </c>
      <c r="U29" s="36">
        <v>121</v>
      </c>
      <c r="V29" s="24" t="s">
        <v>139</v>
      </c>
      <c r="W29" s="24">
        <f t="shared" ref="W29:W35" si="36">0.5*X29</f>
        <v>34.5</v>
      </c>
      <c r="X29" s="36">
        <v>69</v>
      </c>
      <c r="Y29" s="24" t="s">
        <v>50</v>
      </c>
      <c r="Z29" s="24">
        <f t="shared" ref="Z29:Z35" si="37">0.5*AA29</f>
        <v>72</v>
      </c>
      <c r="AA29" s="36">
        <v>144</v>
      </c>
      <c r="AB29" s="24" t="s">
        <v>33</v>
      </c>
      <c r="AC29" s="24">
        <f t="shared" ref="AC29:AC35" si="38">0.5*AD29</f>
        <v>60</v>
      </c>
      <c r="AD29" s="36">
        <v>120</v>
      </c>
      <c r="AM29" s="13"/>
      <c r="AN29" s="13"/>
      <c r="AO29" s="13"/>
      <c r="AP29" s="13"/>
      <c r="AQ29" s="13"/>
      <c r="AR29" s="13"/>
      <c r="AS29" s="13"/>
      <c r="AT29" s="13"/>
    </row>
    <row r="30" spans="1:46" s="2" customFormat="1" ht="19.350000000000001" customHeight="1" thickBot="1" x14ac:dyDescent="0.3">
      <c r="A30" s="25" t="s">
        <v>141</v>
      </c>
      <c r="B30" s="24">
        <f t="shared" si="29"/>
        <v>35</v>
      </c>
      <c r="C30" s="27">
        <v>70</v>
      </c>
      <c r="D30" s="25" t="s">
        <v>143</v>
      </c>
      <c r="E30" s="24">
        <f t="shared" si="30"/>
        <v>21.5</v>
      </c>
      <c r="F30" s="37">
        <v>43</v>
      </c>
      <c r="G30" s="25" t="s">
        <v>137</v>
      </c>
      <c r="H30" s="24">
        <f t="shared" si="31"/>
        <v>15</v>
      </c>
      <c r="I30" s="40">
        <v>30</v>
      </c>
      <c r="J30" s="25" t="s">
        <v>132</v>
      </c>
      <c r="K30" s="24">
        <f t="shared" si="32"/>
        <v>41.5</v>
      </c>
      <c r="L30" s="37">
        <v>83</v>
      </c>
      <c r="M30" s="25" t="s">
        <v>243</v>
      </c>
      <c r="N30" s="24">
        <f t="shared" si="33"/>
        <v>6</v>
      </c>
      <c r="O30" s="37">
        <v>12</v>
      </c>
      <c r="P30" s="25" t="s">
        <v>35</v>
      </c>
      <c r="Q30" s="24">
        <f t="shared" si="34"/>
        <v>21.5</v>
      </c>
      <c r="R30" s="36">
        <v>43</v>
      </c>
      <c r="S30" s="25" t="s">
        <v>246</v>
      </c>
      <c r="T30" s="24">
        <f t="shared" si="35"/>
        <v>30</v>
      </c>
      <c r="U30" s="27">
        <v>60</v>
      </c>
      <c r="V30" s="25" t="s">
        <v>142</v>
      </c>
      <c r="W30" s="24">
        <f t="shared" si="36"/>
        <v>31.5</v>
      </c>
      <c r="X30" s="37">
        <v>63</v>
      </c>
      <c r="Y30" s="25" t="s">
        <v>136</v>
      </c>
      <c r="Z30" s="24">
        <f t="shared" si="37"/>
        <v>32</v>
      </c>
      <c r="AA30" s="37">
        <v>64</v>
      </c>
      <c r="AB30" s="25" t="s">
        <v>124</v>
      </c>
      <c r="AC30" s="24">
        <f t="shared" si="38"/>
        <v>16.5</v>
      </c>
      <c r="AD30" s="37">
        <v>33</v>
      </c>
      <c r="AM30" s="13"/>
      <c r="AN30" s="13"/>
      <c r="AO30" s="13"/>
      <c r="AP30" s="13"/>
      <c r="AQ30" s="13"/>
      <c r="AR30" s="13"/>
      <c r="AS30" s="13"/>
      <c r="AT30" s="13"/>
    </row>
    <row r="31" spans="1:46" s="2" customFormat="1" ht="19.350000000000001" customHeight="1" thickBot="1" x14ac:dyDescent="0.3">
      <c r="A31" s="24" t="s">
        <v>250</v>
      </c>
      <c r="B31" s="24">
        <f t="shared" si="29"/>
        <v>3</v>
      </c>
      <c r="C31" s="29">
        <v>6</v>
      </c>
      <c r="D31" s="24" t="s">
        <v>129</v>
      </c>
      <c r="E31" s="24">
        <f t="shared" si="30"/>
        <v>5.5</v>
      </c>
      <c r="F31" s="36">
        <v>11</v>
      </c>
      <c r="G31" s="24" t="s">
        <v>133</v>
      </c>
      <c r="H31" s="24">
        <f t="shared" si="31"/>
        <v>31.5</v>
      </c>
      <c r="I31" s="36">
        <v>63</v>
      </c>
      <c r="J31" s="24" t="s">
        <v>121</v>
      </c>
      <c r="K31" s="24">
        <f t="shared" si="32"/>
        <v>20</v>
      </c>
      <c r="L31" s="36">
        <v>40</v>
      </c>
      <c r="M31" s="24" t="s">
        <v>34</v>
      </c>
      <c r="N31" s="24">
        <f t="shared" si="33"/>
        <v>45</v>
      </c>
      <c r="O31" s="36">
        <v>90</v>
      </c>
      <c r="P31" s="24" t="s">
        <v>245</v>
      </c>
      <c r="Q31" s="24">
        <f t="shared" si="34"/>
        <v>22</v>
      </c>
      <c r="R31" s="36">
        <v>44</v>
      </c>
      <c r="S31" s="24" t="s">
        <v>131</v>
      </c>
      <c r="T31" s="24">
        <f t="shared" si="35"/>
        <v>4</v>
      </c>
      <c r="U31" s="28">
        <v>8</v>
      </c>
      <c r="V31" s="24" t="s">
        <v>251</v>
      </c>
      <c r="W31" s="24">
        <f t="shared" si="36"/>
        <v>2</v>
      </c>
      <c r="X31" s="36">
        <v>4</v>
      </c>
      <c r="Y31" s="24" t="s">
        <v>192</v>
      </c>
      <c r="Z31" s="24">
        <f t="shared" si="37"/>
        <v>11.5</v>
      </c>
      <c r="AA31" s="36">
        <v>23</v>
      </c>
      <c r="AB31" s="24" t="s">
        <v>249</v>
      </c>
      <c r="AC31" s="24">
        <f t="shared" si="38"/>
        <v>7</v>
      </c>
      <c r="AD31" s="36">
        <v>14</v>
      </c>
      <c r="AM31" s="13"/>
      <c r="AN31" s="13"/>
      <c r="AO31" s="13"/>
      <c r="AP31" s="13"/>
      <c r="AQ31" s="13"/>
      <c r="AR31" s="13"/>
      <c r="AS31" s="13"/>
      <c r="AT31" s="13"/>
    </row>
    <row r="32" spans="1:46" s="2" customFormat="1" ht="19.350000000000001" customHeight="1" thickBot="1" x14ac:dyDescent="0.3">
      <c r="A32" s="25" t="s">
        <v>36</v>
      </c>
      <c r="B32" s="24">
        <f t="shared" si="29"/>
        <v>12.5</v>
      </c>
      <c r="C32" s="27">
        <v>25</v>
      </c>
      <c r="D32" s="25" t="s">
        <v>255</v>
      </c>
      <c r="E32" s="24">
        <f t="shared" si="30"/>
        <v>0.5</v>
      </c>
      <c r="F32" s="40">
        <v>1</v>
      </c>
      <c r="G32" s="25" t="s">
        <v>247</v>
      </c>
      <c r="H32" s="24">
        <f t="shared" si="31"/>
        <v>17.5</v>
      </c>
      <c r="I32" s="27">
        <v>35</v>
      </c>
      <c r="J32" s="25" t="s">
        <v>144</v>
      </c>
      <c r="K32" s="24">
        <f t="shared" si="32"/>
        <v>12.5</v>
      </c>
      <c r="L32" s="27">
        <v>25</v>
      </c>
      <c r="M32" s="25" t="s">
        <v>127</v>
      </c>
      <c r="N32" s="24">
        <f t="shared" si="33"/>
        <v>2.5</v>
      </c>
      <c r="O32" s="37">
        <v>5</v>
      </c>
      <c r="P32" s="25" t="s">
        <v>134</v>
      </c>
      <c r="Q32" s="24">
        <f t="shared" si="34"/>
        <v>11.5</v>
      </c>
      <c r="R32" s="28">
        <v>23</v>
      </c>
      <c r="S32" s="25" t="s">
        <v>259</v>
      </c>
      <c r="T32" s="24">
        <f t="shared" si="35"/>
        <v>5.5</v>
      </c>
      <c r="U32" s="27">
        <v>11</v>
      </c>
      <c r="V32" s="25" t="s">
        <v>125</v>
      </c>
      <c r="W32" s="24">
        <f t="shared" si="36"/>
        <v>4</v>
      </c>
      <c r="X32" s="37">
        <v>8</v>
      </c>
      <c r="Y32" s="25" t="s">
        <v>254</v>
      </c>
      <c r="Z32" s="24">
        <f t="shared" si="37"/>
        <v>0.5</v>
      </c>
      <c r="AA32" s="40">
        <v>1</v>
      </c>
      <c r="AB32" s="25" t="s">
        <v>253</v>
      </c>
      <c r="AC32" s="24">
        <f t="shared" si="38"/>
        <v>0.5</v>
      </c>
      <c r="AD32" s="40">
        <v>1</v>
      </c>
      <c r="AM32" s="13"/>
      <c r="AN32" s="13"/>
      <c r="AO32" s="13"/>
      <c r="AP32" s="13"/>
      <c r="AQ32" s="13"/>
      <c r="AR32" s="13"/>
      <c r="AS32" s="13"/>
      <c r="AT32" s="13"/>
    </row>
    <row r="33" spans="1:126" s="2" customFormat="1" ht="19.350000000000001" customHeight="1" thickBot="1" x14ac:dyDescent="0.3">
      <c r="A33" s="24" t="s">
        <v>262</v>
      </c>
      <c r="B33" s="24">
        <f t="shared" si="29"/>
        <v>0.5</v>
      </c>
      <c r="C33" s="36">
        <v>1</v>
      </c>
      <c r="D33" s="24" t="s">
        <v>244</v>
      </c>
      <c r="E33" s="24">
        <f t="shared" si="30"/>
        <v>0.5</v>
      </c>
      <c r="F33" s="29">
        <v>1</v>
      </c>
      <c r="G33" s="24" t="s">
        <v>135</v>
      </c>
      <c r="H33" s="24">
        <f t="shared" si="31"/>
        <v>11.5</v>
      </c>
      <c r="I33" s="29">
        <v>23</v>
      </c>
      <c r="J33" s="24" t="s">
        <v>130</v>
      </c>
      <c r="K33" s="24">
        <f t="shared" si="32"/>
        <v>5</v>
      </c>
      <c r="L33" s="28">
        <v>10</v>
      </c>
      <c r="M33" s="24" t="s">
        <v>122</v>
      </c>
      <c r="N33" s="24">
        <f t="shared" si="33"/>
        <v>18</v>
      </c>
      <c r="O33" s="36">
        <v>36</v>
      </c>
      <c r="P33" s="24" t="s">
        <v>123</v>
      </c>
      <c r="Q33" s="24">
        <f t="shared" si="34"/>
        <v>8.5</v>
      </c>
      <c r="R33" s="36">
        <v>17</v>
      </c>
      <c r="S33" s="24" t="s">
        <v>260</v>
      </c>
      <c r="T33" s="24">
        <f t="shared" si="35"/>
        <v>0.5</v>
      </c>
      <c r="U33" s="28">
        <v>1</v>
      </c>
      <c r="V33" s="24" t="s">
        <v>258</v>
      </c>
      <c r="W33" s="24">
        <f t="shared" si="36"/>
        <v>5</v>
      </c>
      <c r="X33" s="28">
        <v>10</v>
      </c>
      <c r="Y33" s="24" t="s">
        <v>261</v>
      </c>
      <c r="Z33" s="24">
        <f t="shared" si="37"/>
        <v>0.5</v>
      </c>
      <c r="AA33" s="29">
        <v>1</v>
      </c>
      <c r="AB33" s="24" t="s">
        <v>256</v>
      </c>
      <c r="AC33" s="24">
        <f t="shared" si="38"/>
        <v>6.5</v>
      </c>
      <c r="AD33" s="36">
        <v>13</v>
      </c>
      <c r="AM33" s="13"/>
      <c r="AN33" s="13"/>
      <c r="AO33" s="13"/>
      <c r="AP33" s="13"/>
      <c r="AQ33" s="13"/>
      <c r="AR33" s="13"/>
      <c r="AS33" s="13"/>
      <c r="AT33" s="13"/>
    </row>
    <row r="34" spans="1:126" s="2" customFormat="1" ht="19.350000000000001" customHeight="1" thickBot="1" x14ac:dyDescent="0.3">
      <c r="A34" s="24" t="s">
        <v>266</v>
      </c>
      <c r="B34" s="24">
        <f t="shared" si="29"/>
        <v>0.5</v>
      </c>
      <c r="C34" s="29">
        <v>1</v>
      </c>
      <c r="D34" s="24" t="s">
        <v>263</v>
      </c>
      <c r="E34" s="24">
        <f t="shared" si="30"/>
        <v>0.5</v>
      </c>
      <c r="F34" s="29">
        <v>1</v>
      </c>
      <c r="G34" s="24" t="s">
        <v>252</v>
      </c>
      <c r="H34" s="24">
        <f t="shared" si="31"/>
        <v>0.5</v>
      </c>
      <c r="I34" s="36">
        <v>1</v>
      </c>
      <c r="J34" s="24" t="s">
        <v>128</v>
      </c>
      <c r="K34" s="24">
        <f t="shared" si="32"/>
        <v>0.5</v>
      </c>
      <c r="L34" s="29">
        <v>1</v>
      </c>
      <c r="M34" s="24" t="s">
        <v>248</v>
      </c>
      <c r="N34" s="24">
        <f t="shared" si="33"/>
        <v>1.5</v>
      </c>
      <c r="O34" s="29">
        <v>3</v>
      </c>
      <c r="P34" s="24" t="s">
        <v>138</v>
      </c>
      <c r="Q34" s="24">
        <f t="shared" si="34"/>
        <v>2.5</v>
      </c>
      <c r="R34" s="29">
        <v>5</v>
      </c>
      <c r="S34" s="24" t="s">
        <v>264</v>
      </c>
      <c r="T34" s="24">
        <f t="shared" si="35"/>
        <v>0.5</v>
      </c>
      <c r="U34" s="28">
        <v>1</v>
      </c>
      <c r="V34" s="24" t="s">
        <v>126</v>
      </c>
      <c r="W34" s="24">
        <f t="shared" si="36"/>
        <v>1.5</v>
      </c>
      <c r="X34" s="36">
        <v>3</v>
      </c>
      <c r="Y34" s="24" t="s">
        <v>265</v>
      </c>
      <c r="Z34" s="24">
        <f t="shared" si="37"/>
        <v>0.5</v>
      </c>
      <c r="AA34" s="29">
        <v>1</v>
      </c>
      <c r="AB34" s="24" t="s">
        <v>257</v>
      </c>
      <c r="AC34" s="24">
        <f t="shared" si="38"/>
        <v>3.5</v>
      </c>
      <c r="AD34" s="36">
        <v>7</v>
      </c>
      <c r="AM34" s="13"/>
      <c r="AN34" s="13"/>
      <c r="AO34" s="13"/>
      <c r="AP34" s="13"/>
      <c r="AQ34" s="13"/>
      <c r="AR34" s="13"/>
      <c r="AS34" s="13"/>
      <c r="AT34" s="13"/>
    </row>
    <row r="35" spans="1:126" ht="19.350000000000001" customHeight="1" thickBot="1" x14ac:dyDescent="0.25">
      <c r="A35" s="24"/>
      <c r="B35" s="24">
        <f>0.5*C35</f>
        <v>97</v>
      </c>
      <c r="C35" s="24">
        <f>SUM(C29:C34)</f>
        <v>194</v>
      </c>
      <c r="D35" s="24"/>
      <c r="E35" s="24">
        <f t="shared" si="30"/>
        <v>84</v>
      </c>
      <c r="F35" s="24">
        <f>SUM(F29:F34)</f>
        <v>168</v>
      </c>
      <c r="G35" s="24"/>
      <c r="H35" s="24">
        <f t="shared" si="31"/>
        <v>85</v>
      </c>
      <c r="I35" s="24">
        <f>SUM(I29:I34)</f>
        <v>170</v>
      </c>
      <c r="J35" s="24"/>
      <c r="K35" s="24">
        <f t="shared" si="32"/>
        <v>83.5</v>
      </c>
      <c r="L35" s="24">
        <f>SUM(L29:L34)</f>
        <v>167</v>
      </c>
      <c r="M35" s="24"/>
      <c r="N35" s="24">
        <f t="shared" si="33"/>
        <v>89.5</v>
      </c>
      <c r="O35" s="24">
        <f>SUM(O29:O34)</f>
        <v>179</v>
      </c>
      <c r="P35" s="24"/>
      <c r="Q35" s="24">
        <f t="shared" si="34"/>
        <v>68.5</v>
      </c>
      <c r="R35" s="24">
        <f>SUM(R29:R34)</f>
        <v>137</v>
      </c>
      <c r="S35" s="24"/>
      <c r="T35" s="24">
        <f t="shared" si="35"/>
        <v>101</v>
      </c>
      <c r="U35" s="24">
        <f>SUM(U29:U34)</f>
        <v>202</v>
      </c>
      <c r="V35" s="24"/>
      <c r="W35" s="24">
        <f t="shared" si="36"/>
        <v>78.5</v>
      </c>
      <c r="X35" s="24">
        <f>SUM(X29:X34)</f>
        <v>157</v>
      </c>
      <c r="Y35" s="24"/>
      <c r="Z35" s="24">
        <f t="shared" si="37"/>
        <v>117</v>
      </c>
      <c r="AA35" s="24">
        <f>SUM(AA29:AA34)</f>
        <v>234</v>
      </c>
      <c r="AB35" s="24"/>
      <c r="AC35" s="24">
        <f t="shared" si="38"/>
        <v>94</v>
      </c>
      <c r="AD35" s="24">
        <f>SUM(AD29:AD34)</f>
        <v>188</v>
      </c>
      <c r="AM35" s="14"/>
      <c r="AN35" s="14"/>
      <c r="AO35" s="14"/>
      <c r="AP35" s="14"/>
      <c r="AQ35" s="14"/>
      <c r="AR35" s="14"/>
      <c r="AS35" s="14"/>
      <c r="AT35" s="14"/>
    </row>
    <row r="36" spans="1:126" ht="19.350000000000001" customHeight="1" thickBot="1" x14ac:dyDescent="0.25">
      <c r="A36" s="8" t="s">
        <v>4</v>
      </c>
      <c r="B36" s="8">
        <f t="shared" si="29"/>
        <v>149.5</v>
      </c>
      <c r="C36" s="9">
        <f>$C40-(C7+A17+A27+A35)+C38</f>
        <v>299</v>
      </c>
      <c r="D36" s="8" t="s">
        <v>4</v>
      </c>
      <c r="E36" s="32"/>
      <c r="F36" s="9">
        <f>$F40-(F7+D17+D27+D35)+F38</f>
        <v>291</v>
      </c>
      <c r="G36" s="8" t="s">
        <v>4</v>
      </c>
      <c r="H36" s="32"/>
      <c r="I36" s="9">
        <f>$I40-(I7+G17+G27+G35)+I38</f>
        <v>299</v>
      </c>
      <c r="J36" s="8" t="s">
        <v>4</v>
      </c>
      <c r="K36" s="32"/>
      <c r="L36" s="9">
        <f>$L40-(L7+J17+J27+J35)+L38</f>
        <v>272</v>
      </c>
      <c r="M36" s="8" t="s">
        <v>4</v>
      </c>
      <c r="N36" s="32"/>
      <c r="O36" s="9">
        <f>$O40-(O7+M17+M27+M35)+O38</f>
        <v>275</v>
      </c>
      <c r="P36" s="8" t="s">
        <v>4</v>
      </c>
      <c r="Q36" s="32"/>
      <c r="R36" s="9">
        <f>$R40-(R7+P17+P27+P35)+R38</f>
        <v>296</v>
      </c>
      <c r="S36" s="8" t="s">
        <v>4</v>
      </c>
      <c r="T36" s="32"/>
      <c r="U36" s="9">
        <f>$U40-(U7+S17+S27+S35)+U38</f>
        <v>307</v>
      </c>
      <c r="V36" s="8" t="s">
        <v>4</v>
      </c>
      <c r="W36" s="32"/>
      <c r="X36" s="9">
        <f>$X40-(X7+V17+V27+V35)+X38</f>
        <v>290</v>
      </c>
      <c r="Y36" s="8" t="s">
        <v>4</v>
      </c>
      <c r="Z36" s="32"/>
      <c r="AA36" s="9">
        <f>$AA40-(AA7+Y17+Y27+Y35)+AA38</f>
        <v>302</v>
      </c>
      <c r="AB36" s="8" t="s">
        <v>4</v>
      </c>
      <c r="AC36" s="32"/>
      <c r="AD36" s="9">
        <f>$AD40-(AD7+AB17+AB27+AB35)+AD38</f>
        <v>302</v>
      </c>
      <c r="AM36" s="14"/>
      <c r="AN36" s="14"/>
      <c r="AO36" s="14"/>
      <c r="AP36" s="14"/>
      <c r="AQ36" s="14"/>
      <c r="AR36" s="14"/>
      <c r="AS36" s="14"/>
      <c r="AT36" s="14"/>
    </row>
    <row r="37" spans="1:126" ht="19.350000000000001" customHeight="1" thickBot="1" x14ac:dyDescent="0.25">
      <c r="A37" s="6"/>
      <c r="B37" s="33"/>
      <c r="C37" s="7"/>
      <c r="D37" s="6"/>
      <c r="E37" s="33"/>
      <c r="F37" s="7"/>
      <c r="G37" s="6"/>
      <c r="H37" s="33"/>
      <c r="I37" s="7"/>
      <c r="J37" s="6"/>
      <c r="K37" s="33"/>
      <c r="L37" s="7"/>
      <c r="M37" s="6"/>
      <c r="N37" s="33"/>
      <c r="O37" s="7"/>
      <c r="P37" s="6"/>
      <c r="Q37" s="33"/>
      <c r="R37" s="7"/>
      <c r="S37" s="6"/>
      <c r="T37" s="33"/>
      <c r="U37" s="7"/>
      <c r="V37" s="6"/>
      <c r="W37" s="33"/>
      <c r="X37" s="7"/>
      <c r="Y37" s="6"/>
      <c r="Z37" s="33"/>
      <c r="AA37" s="7"/>
      <c r="AB37" s="6"/>
      <c r="AC37" s="33"/>
      <c r="AD37" s="7"/>
      <c r="AM37" s="14"/>
      <c r="AN37" s="14"/>
      <c r="AO37" s="14"/>
      <c r="AP37" s="14"/>
      <c r="AQ37" s="14"/>
      <c r="AR37" s="14"/>
      <c r="AS37" s="14"/>
      <c r="AT37" s="14"/>
    </row>
    <row r="38" spans="1:126" ht="19.350000000000001" customHeight="1" thickBot="1" x14ac:dyDescent="0.25">
      <c r="A38" s="8" t="s">
        <v>16</v>
      </c>
      <c r="B38" s="32"/>
      <c r="C38" s="9"/>
      <c r="D38" s="8" t="s">
        <v>16</v>
      </c>
      <c r="E38" s="32"/>
      <c r="F38" s="9"/>
      <c r="G38" s="8" t="s">
        <v>16</v>
      </c>
      <c r="H38" s="32"/>
      <c r="I38" s="9"/>
      <c r="J38" s="8" t="s">
        <v>16</v>
      </c>
      <c r="K38" s="32"/>
      <c r="L38" s="9"/>
      <c r="M38" s="8" t="s">
        <v>16</v>
      </c>
      <c r="N38" s="32"/>
      <c r="O38" s="9"/>
      <c r="P38" s="8" t="s">
        <v>16</v>
      </c>
      <c r="Q38" s="32"/>
      <c r="R38" s="9"/>
      <c r="S38" s="8" t="s">
        <v>16</v>
      </c>
      <c r="T38" s="32"/>
      <c r="U38" s="9"/>
      <c r="V38" s="8" t="s">
        <v>16</v>
      </c>
      <c r="W38" s="32"/>
      <c r="X38" s="9"/>
      <c r="Y38" s="8" t="s">
        <v>16</v>
      </c>
      <c r="Z38" s="32"/>
      <c r="AA38" s="9"/>
      <c r="AB38" s="8" t="s">
        <v>16</v>
      </c>
      <c r="AC38" s="32"/>
      <c r="AD38" s="9"/>
      <c r="AM38" s="14"/>
      <c r="AN38" s="14"/>
      <c r="AO38" s="14"/>
      <c r="AP38" s="14"/>
      <c r="AQ38" s="14"/>
      <c r="AR38" s="14"/>
      <c r="AS38" s="14"/>
      <c r="AT38" s="14"/>
    </row>
    <row r="39" spans="1:126" ht="19.350000000000001" customHeight="1" thickBot="1" x14ac:dyDescent="0.25">
      <c r="A39" s="6"/>
      <c r="B39" s="33"/>
      <c r="C39" s="7"/>
      <c r="D39" s="6"/>
      <c r="E39" s="33"/>
      <c r="F39" s="7"/>
      <c r="G39" s="6"/>
      <c r="H39" s="33"/>
      <c r="I39" s="7"/>
      <c r="J39" s="6"/>
      <c r="K39" s="33"/>
      <c r="L39" s="7"/>
      <c r="M39" s="6"/>
      <c r="N39" s="33"/>
      <c r="O39" s="7"/>
      <c r="P39" s="6"/>
      <c r="Q39" s="33"/>
      <c r="R39" s="7"/>
      <c r="S39" s="6"/>
      <c r="T39" s="33"/>
      <c r="U39" s="7"/>
      <c r="V39" s="6"/>
      <c r="W39" s="33"/>
      <c r="X39" s="7"/>
      <c r="Y39" s="6"/>
      <c r="Z39" s="33"/>
      <c r="AA39" s="7"/>
      <c r="AB39" s="6"/>
      <c r="AC39" s="33"/>
      <c r="AD39" s="7"/>
      <c r="AM39" s="14"/>
      <c r="AN39" s="14"/>
      <c r="AO39" s="14"/>
      <c r="AP39" s="14"/>
      <c r="AQ39" s="14"/>
      <c r="AR39" s="14"/>
      <c r="AS39" s="14"/>
      <c r="AT39" s="14"/>
    </row>
    <row r="40" spans="1:126" s="1" customFormat="1" ht="13.5" thickBot="1" x14ac:dyDescent="0.25">
      <c r="A40" s="10" t="s">
        <v>5</v>
      </c>
      <c r="B40" s="31">
        <f t="shared" ref="B40" si="39">0.5*C40</f>
        <v>150</v>
      </c>
      <c r="C40" s="11">
        <v>300</v>
      </c>
      <c r="D40" s="10" t="s">
        <v>5</v>
      </c>
      <c r="E40" s="34"/>
      <c r="F40" s="11">
        <v>311</v>
      </c>
      <c r="G40" s="10" t="s">
        <v>5</v>
      </c>
      <c r="H40" s="34"/>
      <c r="I40" s="11">
        <v>302</v>
      </c>
      <c r="J40" s="10" t="s">
        <v>5</v>
      </c>
      <c r="K40" s="34"/>
      <c r="L40" s="11">
        <v>301</v>
      </c>
      <c r="M40" s="10" t="s">
        <v>5</v>
      </c>
      <c r="N40" s="34"/>
      <c r="O40" s="11">
        <v>313</v>
      </c>
      <c r="P40" s="10" t="s">
        <v>5</v>
      </c>
      <c r="Q40" s="34"/>
      <c r="R40" s="11">
        <v>311</v>
      </c>
      <c r="S40" s="10" t="s">
        <v>5</v>
      </c>
      <c r="T40" s="34"/>
      <c r="U40" s="11">
        <v>310</v>
      </c>
      <c r="V40" s="10" t="s">
        <v>5</v>
      </c>
      <c r="W40" s="34"/>
      <c r="X40" s="11">
        <v>301</v>
      </c>
      <c r="Y40" s="10" t="s">
        <v>5</v>
      </c>
      <c r="Z40" s="34"/>
      <c r="AA40" s="11">
        <v>311</v>
      </c>
      <c r="AB40" s="12" t="s">
        <v>5</v>
      </c>
      <c r="AC40" s="34"/>
      <c r="AD40" s="11">
        <v>318</v>
      </c>
      <c r="AE40" s="5"/>
      <c r="AF40" s="5"/>
      <c r="AG40" s="5"/>
      <c r="AH40" s="5"/>
      <c r="AI40" s="5"/>
      <c r="AJ40" s="5"/>
      <c r="AK40" s="5"/>
      <c r="AL40" s="5"/>
      <c r="AM40" s="15"/>
      <c r="AN40" s="15"/>
      <c r="AO40" s="15"/>
      <c r="AP40" s="15"/>
      <c r="AQ40" s="15"/>
      <c r="AR40" s="15"/>
      <c r="AS40" s="15"/>
      <c r="AT40" s="1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4"/>
    </row>
    <row r="44" spans="1:126" x14ac:dyDescent="0.2"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</row>
    <row r="45" spans="1:126" x14ac:dyDescent="0.2"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</row>
    <row r="46" spans="1:126" x14ac:dyDescent="0.2"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</row>
    <row r="47" spans="1:126" x14ac:dyDescent="0.2"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</row>
    <row r="48" spans="1:126" x14ac:dyDescent="0.2"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</row>
    <row r="49" spans="3:23" x14ac:dyDescent="0.2"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</row>
    <row r="50" spans="3:23" x14ac:dyDescent="0.2"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</row>
    <row r="51" spans="3:23" x14ac:dyDescent="0.2"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</row>
    <row r="52" spans="3:23" x14ac:dyDescent="0.2"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</row>
    <row r="53" spans="3:23" x14ac:dyDescent="0.2"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</row>
    <row r="54" spans="3:23" x14ac:dyDescent="0.2"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</row>
    <row r="55" spans="3:23" x14ac:dyDescent="0.2"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</row>
    <row r="56" spans="3:23" x14ac:dyDescent="0.2"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</row>
    <row r="57" spans="3:23" x14ac:dyDescent="0.2"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</row>
    <row r="58" spans="3:23" x14ac:dyDescent="0.2"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</row>
    <row r="59" spans="3:23" x14ac:dyDescent="0.2"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</row>
    <row r="60" spans="3:23" x14ac:dyDescent="0.2"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</row>
    <row r="61" spans="3:23" x14ac:dyDescent="0.2"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</row>
    <row r="62" spans="3:23" x14ac:dyDescent="0.2"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</row>
    <row r="63" spans="3:23" x14ac:dyDescent="0.2"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</row>
    <row r="64" spans="3:23" x14ac:dyDescent="0.2"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</row>
    <row r="65" spans="3:23" x14ac:dyDescent="0.2"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</row>
    <row r="66" spans="3:23" x14ac:dyDescent="0.2"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</row>
    <row r="67" spans="3:23" x14ac:dyDescent="0.2"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</row>
    <row r="68" spans="3:23" x14ac:dyDescent="0.2"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</row>
    <row r="69" spans="3:23" x14ac:dyDescent="0.2"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</row>
    <row r="70" spans="3:23" x14ac:dyDescent="0.2"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</row>
    <row r="71" spans="3:23" x14ac:dyDescent="0.2"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</row>
    <row r="72" spans="3:23" x14ac:dyDescent="0.2"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</row>
    <row r="73" spans="3:23" x14ac:dyDescent="0.2"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</row>
    <row r="74" spans="3:23" x14ac:dyDescent="0.2"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</row>
    <row r="75" spans="3:23" x14ac:dyDescent="0.2"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</row>
    <row r="76" spans="3:23" x14ac:dyDescent="0.2"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</row>
    <row r="77" spans="3:23" x14ac:dyDescent="0.2"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</row>
    <row r="78" spans="3:23" x14ac:dyDescent="0.2"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</row>
    <row r="79" spans="3:23" x14ac:dyDescent="0.2"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</row>
    <row r="80" spans="3:23" x14ac:dyDescent="0.2"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</row>
    <row r="81" spans="3:23" x14ac:dyDescent="0.2"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</row>
    <row r="82" spans="3:23" x14ac:dyDescent="0.2"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</row>
    <row r="83" spans="3:23" x14ac:dyDescent="0.2"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</row>
  </sheetData>
  <mergeCells count="51">
    <mergeCell ref="Y18:AA18"/>
    <mergeCell ref="AB18:AD18"/>
    <mergeCell ref="Y28:AA28"/>
    <mergeCell ref="AB28:AD28"/>
    <mergeCell ref="A1:AD1"/>
    <mergeCell ref="Y2:AA2"/>
    <mergeCell ref="AB2:AD2"/>
    <mergeCell ref="Y3:AA3"/>
    <mergeCell ref="AB3:AD3"/>
    <mergeCell ref="Y8:AA8"/>
    <mergeCell ref="AB8:AD8"/>
    <mergeCell ref="S8:U8"/>
    <mergeCell ref="V8:X8"/>
    <mergeCell ref="S28:U28"/>
    <mergeCell ref="V28:X28"/>
    <mergeCell ref="A28:C28"/>
    <mergeCell ref="D28:F28"/>
    <mergeCell ref="G28:I28"/>
    <mergeCell ref="J28:L28"/>
    <mergeCell ref="M28:O28"/>
    <mergeCell ref="P28:R28"/>
    <mergeCell ref="P18:R18"/>
    <mergeCell ref="S18:U18"/>
    <mergeCell ref="V18:X18"/>
    <mergeCell ref="A8:C8"/>
    <mergeCell ref="D8:F8"/>
    <mergeCell ref="G8:I8"/>
    <mergeCell ref="J8:L8"/>
    <mergeCell ref="M8:O8"/>
    <mergeCell ref="P8:R8"/>
    <mergeCell ref="A18:C18"/>
    <mergeCell ref="D18:F18"/>
    <mergeCell ref="G18:I18"/>
    <mergeCell ref="J18:L18"/>
    <mergeCell ref="M18:O18"/>
    <mergeCell ref="V2:X2"/>
    <mergeCell ref="A3:C3"/>
    <mergeCell ref="D3:F3"/>
    <mergeCell ref="G3:I3"/>
    <mergeCell ref="J3:L3"/>
    <mergeCell ref="M3:O3"/>
    <mergeCell ref="P3:R3"/>
    <mergeCell ref="S3:U3"/>
    <mergeCell ref="V3:X3"/>
    <mergeCell ref="A2:C2"/>
    <mergeCell ref="D2:F2"/>
    <mergeCell ref="G2:I2"/>
    <mergeCell ref="J2:L2"/>
    <mergeCell ref="M2:O2"/>
    <mergeCell ref="P2:R2"/>
    <mergeCell ref="S2:U2"/>
  </mergeCells>
  <pageMargins left="0" right="0" top="0.39409448818897608" bottom="0.39409448818897608" header="0" footer="0"/>
  <pageSetup paperSize="9" fitToWidth="0" fitToHeight="0" orientation="portrait" r:id="rId1"/>
  <headerFooter>
    <oddHeader>&amp;C&amp;A</oddHeader>
    <oddFooter>&amp;CPage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38"/>
  <sheetViews>
    <sheetView zoomScale="110" zoomScaleNormal="110" workbookViewId="0">
      <selection activeCell="R18" sqref="R18"/>
    </sheetView>
  </sheetViews>
  <sheetFormatPr defaultRowHeight="14.25" x14ac:dyDescent="0.2"/>
  <cols>
    <col min="1" max="1" width="3.125" bestFit="1" customWidth="1"/>
    <col min="2" max="2" width="11.125" bestFit="1" customWidth="1"/>
    <col min="3" max="3" width="10.375" bestFit="1" customWidth="1"/>
    <col min="4" max="4" width="16.25" bestFit="1" customWidth="1"/>
    <col min="5" max="5" width="10.375" bestFit="1" customWidth="1"/>
    <col min="6" max="6" width="11" bestFit="1" customWidth="1"/>
    <col min="7" max="7" width="9.375" bestFit="1" customWidth="1"/>
    <col min="8" max="8" width="11.5" bestFit="1" customWidth="1"/>
    <col min="9" max="9" width="11.75" bestFit="1" customWidth="1"/>
    <col min="10" max="10" width="11.25" bestFit="1" customWidth="1"/>
    <col min="11" max="11" width="11.875" bestFit="1" customWidth="1"/>
  </cols>
  <sheetData>
    <row r="1" spans="1:11" ht="15" x14ac:dyDescent="0.25">
      <c r="A1" s="194"/>
      <c r="B1" s="178" t="s">
        <v>307</v>
      </c>
      <c r="C1" s="178" t="s">
        <v>285</v>
      </c>
      <c r="D1" s="178" t="s">
        <v>286</v>
      </c>
      <c r="E1" s="178" t="s">
        <v>287</v>
      </c>
      <c r="F1" s="178" t="s">
        <v>288</v>
      </c>
      <c r="G1" s="178" t="s">
        <v>289</v>
      </c>
      <c r="H1" s="178" t="s">
        <v>308</v>
      </c>
      <c r="I1" s="178" t="s">
        <v>290</v>
      </c>
      <c r="J1" s="178" t="s">
        <v>291</v>
      </c>
      <c r="K1" s="178" t="s">
        <v>292</v>
      </c>
    </row>
    <row r="2" spans="1:11" x14ac:dyDescent="0.2">
      <c r="A2" s="233">
        <v>0</v>
      </c>
      <c r="B2" s="86">
        <v>315</v>
      </c>
      <c r="C2" s="86">
        <v>301</v>
      </c>
      <c r="D2" s="86">
        <v>349</v>
      </c>
      <c r="E2" s="86">
        <v>317</v>
      </c>
      <c r="F2" s="86">
        <v>333</v>
      </c>
      <c r="G2" s="86">
        <v>285</v>
      </c>
      <c r="H2" s="86">
        <v>333</v>
      </c>
      <c r="I2" s="86">
        <v>303</v>
      </c>
      <c r="J2" s="86">
        <v>277</v>
      </c>
      <c r="K2" s="86">
        <v>314</v>
      </c>
    </row>
    <row r="3" spans="1:11" x14ac:dyDescent="0.2">
      <c r="A3" s="233">
        <v>1</v>
      </c>
      <c r="B3" s="86">
        <v>322</v>
      </c>
      <c r="C3" s="86">
        <v>296</v>
      </c>
      <c r="D3" s="86">
        <v>346</v>
      </c>
      <c r="E3" s="86">
        <v>319</v>
      </c>
      <c r="F3" s="86">
        <v>334</v>
      </c>
      <c r="G3" s="86">
        <v>298</v>
      </c>
      <c r="H3" s="86">
        <v>328</v>
      </c>
      <c r="I3" s="86">
        <v>295</v>
      </c>
      <c r="J3" s="86">
        <v>272</v>
      </c>
      <c r="K3" s="86">
        <v>312</v>
      </c>
    </row>
    <row r="4" spans="1:11" x14ac:dyDescent="0.2">
      <c r="A4" s="233">
        <v>2</v>
      </c>
      <c r="B4" s="86">
        <v>323</v>
      </c>
      <c r="C4" s="86">
        <v>308</v>
      </c>
      <c r="D4" s="86">
        <v>338</v>
      </c>
      <c r="E4" s="86">
        <v>315</v>
      </c>
      <c r="F4" s="86">
        <v>330</v>
      </c>
      <c r="G4" s="86">
        <v>309</v>
      </c>
      <c r="H4" s="86">
        <v>311</v>
      </c>
      <c r="I4" s="86">
        <v>288</v>
      </c>
      <c r="J4" s="86">
        <v>272</v>
      </c>
      <c r="K4" s="86">
        <v>314</v>
      </c>
    </row>
    <row r="5" spans="1:11" x14ac:dyDescent="0.2">
      <c r="A5" s="233">
        <v>3</v>
      </c>
      <c r="B5" s="86">
        <v>325</v>
      </c>
      <c r="C5" s="86">
        <v>310</v>
      </c>
      <c r="D5" s="86">
        <v>336</v>
      </c>
      <c r="E5" s="86">
        <v>320</v>
      </c>
      <c r="F5" s="86">
        <v>333</v>
      </c>
      <c r="G5" s="86">
        <v>309</v>
      </c>
      <c r="H5" s="86">
        <v>302</v>
      </c>
      <c r="I5" s="86">
        <v>285</v>
      </c>
      <c r="J5" s="86">
        <v>268</v>
      </c>
      <c r="K5" s="86">
        <v>321</v>
      </c>
    </row>
    <row r="6" spans="1:11" x14ac:dyDescent="0.2">
      <c r="A6" s="233">
        <v>4</v>
      </c>
      <c r="B6" s="86">
        <v>326</v>
      </c>
      <c r="C6" s="86">
        <v>309</v>
      </c>
      <c r="D6" s="86">
        <v>336</v>
      </c>
      <c r="E6" s="86">
        <v>327</v>
      </c>
      <c r="F6" s="86">
        <v>332</v>
      </c>
      <c r="G6" s="86">
        <v>318</v>
      </c>
      <c r="H6" s="86">
        <v>301</v>
      </c>
      <c r="I6" s="86">
        <v>282</v>
      </c>
      <c r="J6" s="86">
        <v>258</v>
      </c>
      <c r="K6" s="86">
        <v>318</v>
      </c>
    </row>
    <row r="7" spans="1:11" x14ac:dyDescent="0.2">
      <c r="A7" s="233">
        <v>5</v>
      </c>
      <c r="B7" s="86">
        <v>328</v>
      </c>
      <c r="C7" s="86">
        <v>304</v>
      </c>
      <c r="D7" s="86">
        <v>330</v>
      </c>
      <c r="E7" s="86">
        <v>327</v>
      </c>
      <c r="F7" s="86">
        <v>328</v>
      </c>
      <c r="G7" s="86">
        <v>315</v>
      </c>
      <c r="H7" s="86">
        <v>294</v>
      </c>
      <c r="I7" s="86">
        <v>281</v>
      </c>
      <c r="J7" s="86">
        <v>264</v>
      </c>
      <c r="K7" s="86">
        <v>316</v>
      </c>
    </row>
    <row r="8" spans="1:11" x14ac:dyDescent="0.2">
      <c r="A8" s="233">
        <v>6</v>
      </c>
      <c r="B8" s="86">
        <v>331</v>
      </c>
      <c r="C8" s="86">
        <v>301</v>
      </c>
      <c r="D8" s="86">
        <v>325</v>
      </c>
      <c r="E8" s="86">
        <v>321</v>
      </c>
      <c r="F8" s="86">
        <v>325</v>
      </c>
      <c r="G8" s="86">
        <v>315</v>
      </c>
      <c r="H8" s="86">
        <v>290</v>
      </c>
      <c r="I8" s="86">
        <v>280</v>
      </c>
      <c r="J8" s="86">
        <v>263</v>
      </c>
      <c r="K8" s="86">
        <v>319</v>
      </c>
    </row>
    <row r="9" spans="1:11" x14ac:dyDescent="0.2">
      <c r="A9" s="233">
        <v>7</v>
      </c>
      <c r="B9" s="86">
        <v>328</v>
      </c>
      <c r="C9" s="86">
        <v>298</v>
      </c>
      <c r="D9" s="86">
        <v>324</v>
      </c>
      <c r="E9" s="86">
        <v>322</v>
      </c>
      <c r="F9" s="86">
        <v>320</v>
      </c>
      <c r="G9" s="86">
        <v>317</v>
      </c>
      <c r="H9" s="86">
        <v>294</v>
      </c>
      <c r="I9" s="86">
        <v>278</v>
      </c>
      <c r="J9" s="86">
        <v>264</v>
      </c>
      <c r="K9" s="86">
        <v>314</v>
      </c>
    </row>
    <row r="10" spans="1:11" x14ac:dyDescent="0.2">
      <c r="A10" s="233">
        <v>8</v>
      </c>
      <c r="B10" s="86">
        <v>329</v>
      </c>
      <c r="C10" s="86">
        <v>296</v>
      </c>
      <c r="D10" s="86">
        <v>326</v>
      </c>
      <c r="E10" s="86">
        <v>320</v>
      </c>
      <c r="F10" s="86">
        <v>320</v>
      </c>
      <c r="G10" s="86">
        <v>319</v>
      </c>
      <c r="H10" s="86">
        <v>287</v>
      </c>
      <c r="I10" s="86">
        <v>266</v>
      </c>
      <c r="J10" s="86">
        <v>263</v>
      </c>
      <c r="K10" s="86">
        <v>312</v>
      </c>
    </row>
    <row r="11" spans="1:11" x14ac:dyDescent="0.2">
      <c r="A11" s="233">
        <v>9</v>
      </c>
      <c r="B11" s="86">
        <v>329</v>
      </c>
      <c r="C11" s="86">
        <v>301</v>
      </c>
      <c r="D11" s="86">
        <v>325</v>
      </c>
      <c r="E11" s="86">
        <v>319</v>
      </c>
      <c r="F11" s="86">
        <v>317</v>
      </c>
      <c r="G11" s="86">
        <v>324</v>
      </c>
      <c r="H11" s="86">
        <v>284</v>
      </c>
      <c r="I11" s="86">
        <v>262</v>
      </c>
      <c r="J11" s="86">
        <v>276</v>
      </c>
      <c r="K11" s="86">
        <v>302</v>
      </c>
    </row>
    <row r="12" spans="1:11" x14ac:dyDescent="0.2">
      <c r="A12" s="233">
        <v>10</v>
      </c>
      <c r="B12" s="86">
        <v>333</v>
      </c>
      <c r="C12" s="86">
        <v>301</v>
      </c>
      <c r="D12" s="86">
        <v>329</v>
      </c>
      <c r="E12" s="86">
        <v>317</v>
      </c>
      <c r="F12" s="86">
        <v>316</v>
      </c>
      <c r="G12" s="86">
        <v>326</v>
      </c>
      <c r="H12" s="86">
        <v>281</v>
      </c>
      <c r="I12" s="86">
        <v>258</v>
      </c>
      <c r="J12" s="86">
        <v>277</v>
      </c>
      <c r="K12" s="86">
        <v>302</v>
      </c>
    </row>
    <row r="13" spans="1:11" x14ac:dyDescent="0.2">
      <c r="A13" s="233">
        <v>11</v>
      </c>
      <c r="B13" s="86">
        <v>336</v>
      </c>
      <c r="C13" s="86">
        <v>302</v>
      </c>
      <c r="D13" s="86">
        <v>321</v>
      </c>
      <c r="E13" s="86">
        <v>316</v>
      </c>
      <c r="F13" s="86">
        <v>315</v>
      </c>
      <c r="G13" s="86">
        <v>327</v>
      </c>
      <c r="H13" s="86">
        <v>275</v>
      </c>
      <c r="I13" s="86">
        <v>255</v>
      </c>
      <c r="J13" s="86">
        <v>281</v>
      </c>
      <c r="K13" s="86">
        <v>312</v>
      </c>
    </row>
    <row r="14" spans="1:11" x14ac:dyDescent="0.2">
      <c r="A14" s="233">
        <v>12</v>
      </c>
      <c r="B14" s="86">
        <v>335</v>
      </c>
      <c r="C14" s="86">
        <v>301</v>
      </c>
      <c r="D14" s="86">
        <v>317</v>
      </c>
      <c r="E14" s="86">
        <v>323</v>
      </c>
      <c r="F14" s="86">
        <v>311</v>
      </c>
      <c r="G14" s="86">
        <v>330</v>
      </c>
      <c r="H14" s="86">
        <v>272</v>
      </c>
      <c r="I14" s="86">
        <v>249</v>
      </c>
      <c r="J14" s="86">
        <v>277</v>
      </c>
      <c r="K14" s="86">
        <v>315</v>
      </c>
    </row>
    <row r="15" spans="1:11" x14ac:dyDescent="0.2">
      <c r="A15" s="233">
        <v>13</v>
      </c>
      <c r="B15" s="86">
        <v>331</v>
      </c>
      <c r="C15" s="86">
        <v>303</v>
      </c>
      <c r="D15" s="86">
        <v>316</v>
      </c>
      <c r="E15" s="86">
        <v>319</v>
      </c>
      <c r="F15" s="86">
        <v>310</v>
      </c>
      <c r="G15" s="86">
        <v>329</v>
      </c>
      <c r="H15" s="86">
        <v>275</v>
      </c>
      <c r="I15" s="86">
        <v>251</v>
      </c>
      <c r="J15" s="86">
        <v>280</v>
      </c>
      <c r="K15" s="86">
        <v>315</v>
      </c>
    </row>
    <row r="16" spans="1:11" x14ac:dyDescent="0.2">
      <c r="A16" s="233">
        <v>14</v>
      </c>
      <c r="B16" s="86">
        <v>331</v>
      </c>
      <c r="C16" s="86">
        <v>296</v>
      </c>
      <c r="D16" s="86">
        <v>320</v>
      </c>
      <c r="E16" s="86">
        <v>321</v>
      </c>
      <c r="F16" s="86">
        <v>313</v>
      </c>
      <c r="G16" s="86">
        <v>327</v>
      </c>
      <c r="H16" s="86">
        <v>278</v>
      </c>
      <c r="I16" s="86">
        <v>254</v>
      </c>
      <c r="J16" s="86">
        <v>260</v>
      </c>
      <c r="K16" s="86">
        <v>320</v>
      </c>
    </row>
    <row r="17" spans="1:11" x14ac:dyDescent="0.2">
      <c r="A17" s="233">
        <v>15</v>
      </c>
      <c r="B17" s="86">
        <v>323</v>
      </c>
      <c r="C17" s="86">
        <v>313</v>
      </c>
      <c r="D17" s="86">
        <v>330</v>
      </c>
      <c r="E17" s="86">
        <v>321</v>
      </c>
      <c r="F17" s="86">
        <v>323</v>
      </c>
      <c r="G17" s="86">
        <v>333</v>
      </c>
      <c r="H17" s="86">
        <v>270</v>
      </c>
      <c r="I17" s="86">
        <v>252</v>
      </c>
      <c r="J17" s="86">
        <v>281</v>
      </c>
      <c r="K17" s="86">
        <v>360</v>
      </c>
    </row>
    <row r="18" spans="1:11" x14ac:dyDescent="0.2">
      <c r="A18" s="233">
        <v>16</v>
      </c>
      <c r="B18" s="86">
        <v>322</v>
      </c>
      <c r="C18" s="86">
        <v>316</v>
      </c>
      <c r="D18" s="86">
        <v>332</v>
      </c>
      <c r="E18" s="86">
        <v>321</v>
      </c>
      <c r="F18" s="86">
        <v>325</v>
      </c>
      <c r="G18" s="86">
        <v>329</v>
      </c>
      <c r="H18" s="86">
        <v>276</v>
      </c>
      <c r="I18" s="86">
        <v>260</v>
      </c>
      <c r="J18" s="86">
        <v>280</v>
      </c>
      <c r="K18" s="86">
        <v>361</v>
      </c>
    </row>
    <row r="19" spans="1:11" x14ac:dyDescent="0.2">
      <c r="A19" s="233">
        <v>17</v>
      </c>
      <c r="B19" s="86">
        <v>327</v>
      </c>
      <c r="C19" s="86">
        <v>314</v>
      </c>
      <c r="D19" s="86">
        <v>328</v>
      </c>
      <c r="E19" s="86">
        <v>329</v>
      </c>
      <c r="F19" s="86">
        <v>321</v>
      </c>
      <c r="G19" s="86">
        <v>329</v>
      </c>
      <c r="H19" s="86">
        <v>279</v>
      </c>
      <c r="I19" s="86">
        <v>270</v>
      </c>
      <c r="J19" s="86">
        <v>280</v>
      </c>
      <c r="K19" s="86">
        <v>356</v>
      </c>
    </row>
    <row r="20" spans="1:11" x14ac:dyDescent="0.2">
      <c r="A20" s="233">
        <v>18</v>
      </c>
      <c r="B20" s="86">
        <v>327</v>
      </c>
      <c r="C20" s="86">
        <v>309</v>
      </c>
      <c r="D20" s="86">
        <v>330</v>
      </c>
      <c r="E20" s="86">
        <v>325</v>
      </c>
      <c r="F20" s="86">
        <v>320</v>
      </c>
      <c r="G20" s="86">
        <v>321</v>
      </c>
      <c r="H20" s="86">
        <v>282</v>
      </c>
      <c r="I20" s="86">
        <v>268</v>
      </c>
      <c r="J20" s="86">
        <v>285</v>
      </c>
      <c r="K20" s="86">
        <v>352</v>
      </c>
    </row>
    <row r="21" spans="1:11" x14ac:dyDescent="0.2">
      <c r="A21" s="233">
        <v>19</v>
      </c>
      <c r="B21" s="86">
        <v>339</v>
      </c>
      <c r="C21" s="86">
        <v>295</v>
      </c>
      <c r="D21" s="86">
        <v>330</v>
      </c>
      <c r="E21" s="86">
        <v>312</v>
      </c>
      <c r="F21" s="86">
        <v>305</v>
      </c>
      <c r="G21" s="86">
        <v>322</v>
      </c>
      <c r="H21" s="86">
        <v>290</v>
      </c>
      <c r="I21" s="86">
        <v>265</v>
      </c>
      <c r="J21" s="86">
        <v>288</v>
      </c>
      <c r="K21" s="86">
        <v>348</v>
      </c>
    </row>
    <row r="22" spans="1:11" x14ac:dyDescent="0.2">
      <c r="A22" s="233">
        <v>20</v>
      </c>
      <c r="B22" s="86">
        <v>349</v>
      </c>
      <c r="C22" s="86">
        <v>295</v>
      </c>
      <c r="D22" s="86">
        <v>329</v>
      </c>
      <c r="E22" s="86">
        <v>314</v>
      </c>
      <c r="F22" s="86">
        <v>302</v>
      </c>
      <c r="G22" s="86">
        <v>315</v>
      </c>
      <c r="H22" s="86">
        <v>291</v>
      </c>
      <c r="I22" s="86">
        <v>271</v>
      </c>
      <c r="J22" s="86">
        <v>294</v>
      </c>
      <c r="K22" s="86">
        <v>354</v>
      </c>
    </row>
    <row r="23" spans="1:11" x14ac:dyDescent="0.2">
      <c r="A23" s="233">
        <v>21</v>
      </c>
      <c r="B23" s="86">
        <v>343</v>
      </c>
      <c r="C23" s="86">
        <v>307</v>
      </c>
      <c r="D23" s="86">
        <v>331</v>
      </c>
      <c r="E23" s="86">
        <v>318</v>
      </c>
      <c r="F23" s="86">
        <v>283</v>
      </c>
      <c r="G23" s="86">
        <v>321</v>
      </c>
      <c r="H23" s="86">
        <v>284</v>
      </c>
      <c r="I23" s="86">
        <v>272</v>
      </c>
      <c r="J23" s="86">
        <v>294</v>
      </c>
      <c r="K23" s="86">
        <v>352</v>
      </c>
    </row>
    <row r="24" spans="1:11" x14ac:dyDescent="0.2">
      <c r="A24" s="233">
        <v>22</v>
      </c>
      <c r="B24" s="86">
        <v>341</v>
      </c>
      <c r="C24" s="86">
        <v>310</v>
      </c>
      <c r="D24" s="86">
        <v>332</v>
      </c>
      <c r="E24" s="86">
        <v>329</v>
      </c>
      <c r="F24" s="86">
        <v>284</v>
      </c>
      <c r="G24" s="86">
        <v>319</v>
      </c>
      <c r="H24" s="86">
        <v>280</v>
      </c>
      <c r="I24" s="86">
        <v>264</v>
      </c>
      <c r="J24" s="86">
        <v>292</v>
      </c>
      <c r="K24" s="86">
        <v>352</v>
      </c>
    </row>
    <row r="25" spans="1:11" x14ac:dyDescent="0.2">
      <c r="A25" s="233">
        <v>23</v>
      </c>
      <c r="B25" s="86">
        <v>338</v>
      </c>
      <c r="C25" s="86">
        <v>313</v>
      </c>
      <c r="D25" s="86">
        <v>325</v>
      </c>
      <c r="E25" s="86">
        <v>329</v>
      </c>
      <c r="F25" s="86">
        <v>285</v>
      </c>
      <c r="G25" s="86">
        <v>323</v>
      </c>
      <c r="H25" s="86">
        <v>278</v>
      </c>
      <c r="I25" s="86">
        <v>266</v>
      </c>
      <c r="J25" s="86">
        <v>290</v>
      </c>
      <c r="K25" s="86">
        <v>344</v>
      </c>
    </row>
    <row r="26" spans="1:11" x14ac:dyDescent="0.2">
      <c r="A26" s="233">
        <v>24</v>
      </c>
      <c r="B26" s="86">
        <v>345</v>
      </c>
      <c r="C26" s="86">
        <v>309</v>
      </c>
      <c r="D26" s="86">
        <v>320</v>
      </c>
      <c r="E26" s="86">
        <v>325</v>
      </c>
      <c r="F26" s="86">
        <v>289</v>
      </c>
      <c r="G26" s="86">
        <v>321</v>
      </c>
      <c r="H26" s="86">
        <v>276</v>
      </c>
      <c r="I26" s="86">
        <v>267</v>
      </c>
      <c r="J26" s="86">
        <v>288</v>
      </c>
      <c r="K26" s="86">
        <v>341</v>
      </c>
    </row>
    <row r="27" spans="1:11" x14ac:dyDescent="0.2">
      <c r="A27" s="233">
        <v>25</v>
      </c>
      <c r="B27" s="86">
        <v>346</v>
      </c>
      <c r="C27" s="86">
        <v>306</v>
      </c>
      <c r="D27" s="86">
        <v>319</v>
      </c>
      <c r="E27" s="86">
        <v>320</v>
      </c>
      <c r="F27" s="86">
        <v>293</v>
      </c>
      <c r="G27" s="86">
        <v>327</v>
      </c>
      <c r="H27" s="86">
        <v>279</v>
      </c>
      <c r="I27" s="86">
        <v>269</v>
      </c>
      <c r="J27" s="86">
        <v>288</v>
      </c>
      <c r="K27" s="86">
        <v>336</v>
      </c>
    </row>
    <row r="28" spans="1:11" x14ac:dyDescent="0.2">
      <c r="A28" s="233">
        <v>26</v>
      </c>
      <c r="B28" s="86">
        <v>349</v>
      </c>
      <c r="C28" s="86">
        <v>308</v>
      </c>
      <c r="D28" s="86">
        <v>319</v>
      </c>
      <c r="E28" s="86">
        <v>325</v>
      </c>
      <c r="F28" s="86">
        <v>289</v>
      </c>
      <c r="G28" s="86">
        <v>319</v>
      </c>
      <c r="H28" s="86">
        <v>283</v>
      </c>
      <c r="I28" s="86">
        <v>268</v>
      </c>
      <c r="J28" s="86">
        <v>287</v>
      </c>
      <c r="K28" s="86">
        <v>339</v>
      </c>
    </row>
    <row r="29" spans="1:11" x14ac:dyDescent="0.2">
      <c r="A29" s="233">
        <v>27</v>
      </c>
      <c r="B29" s="86">
        <v>346</v>
      </c>
      <c r="C29" s="86">
        <v>303</v>
      </c>
      <c r="D29" s="86">
        <v>322</v>
      </c>
      <c r="E29" s="86">
        <v>324</v>
      </c>
      <c r="F29" s="86">
        <v>289</v>
      </c>
      <c r="G29" s="86">
        <v>318</v>
      </c>
      <c r="H29" s="86">
        <v>285</v>
      </c>
      <c r="I29" s="86">
        <v>264</v>
      </c>
      <c r="J29" s="86">
        <v>287</v>
      </c>
      <c r="K29" s="86">
        <v>339</v>
      </c>
    </row>
    <row r="30" spans="1:11" x14ac:dyDescent="0.2">
      <c r="A30" s="233">
        <v>28</v>
      </c>
      <c r="B30" s="86"/>
      <c r="C30" s="86"/>
      <c r="D30" s="86"/>
      <c r="E30" s="86"/>
      <c r="F30" s="86"/>
      <c r="G30" s="86"/>
      <c r="H30" s="86"/>
      <c r="I30" s="86"/>
      <c r="J30" s="86"/>
      <c r="K30" s="86"/>
    </row>
    <row r="31" spans="1:11" x14ac:dyDescent="0.2">
      <c r="A31" s="233">
        <v>29</v>
      </c>
      <c r="B31" s="86"/>
      <c r="C31" s="86"/>
      <c r="D31" s="86"/>
      <c r="E31" s="86"/>
      <c r="F31" s="86"/>
      <c r="G31" s="86"/>
      <c r="H31" s="86"/>
      <c r="I31" s="86"/>
      <c r="J31" s="86"/>
      <c r="K31" s="86"/>
    </row>
    <row r="32" spans="1:11" x14ac:dyDescent="0.2">
      <c r="A32" s="233">
        <v>30</v>
      </c>
      <c r="B32" s="86"/>
      <c r="C32" s="86"/>
      <c r="D32" s="86"/>
      <c r="E32" s="86"/>
      <c r="F32" s="86"/>
      <c r="G32" s="86"/>
      <c r="H32" s="86"/>
      <c r="I32" s="86"/>
      <c r="J32" s="86"/>
      <c r="K32" s="86"/>
    </row>
    <row r="33" spans="1:11" x14ac:dyDescent="0.2">
      <c r="A33" s="233">
        <v>31</v>
      </c>
      <c r="B33" s="86"/>
      <c r="C33" s="86"/>
      <c r="D33" s="86"/>
      <c r="E33" s="86"/>
      <c r="F33" s="86"/>
      <c r="G33" s="86"/>
      <c r="H33" s="86"/>
      <c r="I33" s="86"/>
      <c r="J33" s="86"/>
      <c r="K33" s="86"/>
    </row>
    <row r="34" spans="1:11" x14ac:dyDescent="0.2">
      <c r="A34" s="233">
        <v>32</v>
      </c>
      <c r="B34" s="86"/>
      <c r="C34" s="86"/>
      <c r="D34" s="86"/>
      <c r="E34" s="86"/>
      <c r="F34" s="86"/>
      <c r="G34" s="86"/>
      <c r="H34" s="86"/>
      <c r="I34" s="86"/>
      <c r="J34" s="86"/>
      <c r="K34" s="86"/>
    </row>
    <row r="35" spans="1:11" x14ac:dyDescent="0.2">
      <c r="A35" s="233">
        <v>33</v>
      </c>
      <c r="B35" s="86"/>
      <c r="C35" s="86"/>
      <c r="D35" s="86"/>
      <c r="E35" s="86"/>
      <c r="F35" s="86"/>
      <c r="G35" s="86"/>
      <c r="H35" s="86"/>
      <c r="I35" s="86"/>
      <c r="J35" s="86"/>
      <c r="K35" s="86"/>
    </row>
    <row r="36" spans="1:11" x14ac:dyDescent="0.2">
      <c r="A36" s="233">
        <v>34</v>
      </c>
      <c r="B36" s="86"/>
      <c r="C36" s="86"/>
      <c r="D36" s="86"/>
      <c r="E36" s="86"/>
      <c r="F36" s="86"/>
      <c r="G36" s="86"/>
      <c r="H36" s="86"/>
      <c r="I36" s="86"/>
      <c r="J36" s="86"/>
      <c r="K36" s="86"/>
    </row>
    <row r="37" spans="1:11" x14ac:dyDescent="0.2">
      <c r="A37" s="233">
        <v>35</v>
      </c>
      <c r="B37" s="86"/>
      <c r="C37" s="86"/>
      <c r="D37" s="86"/>
      <c r="E37" s="86"/>
      <c r="F37" s="86"/>
      <c r="G37" s="86"/>
      <c r="H37" s="86"/>
      <c r="I37" s="86"/>
      <c r="J37" s="86"/>
      <c r="K37" s="86"/>
    </row>
    <row r="38" spans="1:11" x14ac:dyDescent="0.2">
      <c r="A38" s="233">
        <v>36</v>
      </c>
      <c r="B38" s="86"/>
      <c r="C38" s="86"/>
      <c r="D38" s="86"/>
      <c r="E38" s="86"/>
      <c r="F38" s="86"/>
      <c r="G38" s="86"/>
      <c r="H38" s="86"/>
      <c r="I38" s="86"/>
      <c r="J38" s="86"/>
      <c r="K38" s="86"/>
    </row>
  </sheetData>
  <pageMargins left="0.7" right="0.7" top="0.75" bottom="0.75" header="0.3" footer="0.3"/>
  <pageSetup paperSize="9" orientation="portrait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11"/>
  <sheetViews>
    <sheetView zoomScale="110" zoomScaleNormal="110" workbookViewId="0">
      <selection activeCell="J18" sqref="J18"/>
    </sheetView>
  </sheetViews>
  <sheetFormatPr defaultRowHeight="14.25" x14ac:dyDescent="0.2"/>
  <cols>
    <col min="1" max="1" width="17.25" bestFit="1" customWidth="1"/>
    <col min="2" max="2" width="16.25" bestFit="1" customWidth="1"/>
    <col min="3" max="3" width="13.75" bestFit="1" customWidth="1"/>
    <col min="4" max="4" width="11.375" bestFit="1" customWidth="1"/>
    <col min="5" max="5" width="19.125" bestFit="1" customWidth="1"/>
    <col min="6" max="6" width="11.875" bestFit="1" customWidth="1"/>
    <col min="7" max="7" width="14.5" bestFit="1" customWidth="1"/>
    <col min="8" max="8" width="13" bestFit="1" customWidth="1"/>
    <col min="9" max="9" width="10.375" bestFit="1" customWidth="1"/>
    <col min="10" max="10" width="11.625" bestFit="1" customWidth="1"/>
    <col min="11" max="11" width="10.625" bestFit="1" customWidth="1"/>
    <col min="12" max="12" width="15.5" bestFit="1" customWidth="1"/>
  </cols>
  <sheetData>
    <row r="1" spans="1:12" ht="15" x14ac:dyDescent="0.25">
      <c r="A1" s="108" t="s">
        <v>316</v>
      </c>
      <c r="B1" s="108" t="s">
        <v>343</v>
      </c>
      <c r="C1" s="108" t="s">
        <v>344</v>
      </c>
      <c r="D1" s="108" t="s">
        <v>345</v>
      </c>
      <c r="E1" s="108" t="s">
        <v>346</v>
      </c>
      <c r="F1" s="108" t="s">
        <v>347</v>
      </c>
      <c r="G1" s="108" t="s">
        <v>348</v>
      </c>
      <c r="H1" s="108" t="s">
        <v>349</v>
      </c>
      <c r="I1" s="108" t="s">
        <v>350</v>
      </c>
      <c r="J1" s="108" t="s">
        <v>327</v>
      </c>
      <c r="K1" s="108" t="s">
        <v>351</v>
      </c>
      <c r="L1" s="216" t="s">
        <v>283</v>
      </c>
    </row>
    <row r="2" spans="1:12" ht="15" x14ac:dyDescent="0.2">
      <c r="A2" s="217" t="s">
        <v>305</v>
      </c>
      <c r="B2" s="218">
        <v>145</v>
      </c>
      <c r="C2" s="219">
        <v>58</v>
      </c>
      <c r="D2" s="220">
        <v>0.4</v>
      </c>
      <c r="E2" s="219">
        <v>34</v>
      </c>
      <c r="F2" s="220">
        <v>0.23448275862068965</v>
      </c>
      <c r="G2" s="219">
        <v>53</v>
      </c>
      <c r="H2" s="220">
        <v>0.36551724137931035</v>
      </c>
      <c r="I2" s="219">
        <v>240</v>
      </c>
      <c r="J2" s="218">
        <v>235</v>
      </c>
      <c r="K2" s="219">
        <v>5</v>
      </c>
      <c r="L2" s="221">
        <v>10499</v>
      </c>
    </row>
    <row r="3" spans="1:12" ht="15" x14ac:dyDescent="0.2">
      <c r="A3" s="217" t="s">
        <v>7</v>
      </c>
      <c r="B3" s="218">
        <v>217</v>
      </c>
      <c r="C3" s="219">
        <v>82</v>
      </c>
      <c r="D3" s="220">
        <v>0.37788018433179721</v>
      </c>
      <c r="E3" s="219">
        <v>51</v>
      </c>
      <c r="F3" s="220">
        <v>0.23502304147465439</v>
      </c>
      <c r="G3" s="219">
        <v>84</v>
      </c>
      <c r="H3" s="220">
        <v>0.38709677419354838</v>
      </c>
      <c r="I3" s="219">
        <v>397</v>
      </c>
      <c r="J3" s="218">
        <v>386</v>
      </c>
      <c r="K3" s="219">
        <v>11</v>
      </c>
      <c r="L3" s="221">
        <v>15980.5</v>
      </c>
    </row>
    <row r="4" spans="1:12" ht="15" x14ac:dyDescent="0.2">
      <c r="A4" s="217" t="s">
        <v>296</v>
      </c>
      <c r="B4" s="218">
        <v>217</v>
      </c>
      <c r="C4" s="219">
        <v>89</v>
      </c>
      <c r="D4" s="220">
        <v>0.41013824884792627</v>
      </c>
      <c r="E4" s="219">
        <v>49</v>
      </c>
      <c r="F4" s="220">
        <v>0.22580645161290322</v>
      </c>
      <c r="G4" s="219">
        <v>79</v>
      </c>
      <c r="H4" s="220">
        <v>0.36405529953917048</v>
      </c>
      <c r="I4" s="219">
        <v>401</v>
      </c>
      <c r="J4" s="218">
        <v>389</v>
      </c>
      <c r="K4" s="219">
        <v>12</v>
      </c>
      <c r="L4" s="221">
        <v>16028.5</v>
      </c>
    </row>
    <row r="5" spans="1:12" ht="15" x14ac:dyDescent="0.2">
      <c r="A5" s="217" t="s">
        <v>9</v>
      </c>
      <c r="B5" s="218">
        <v>217</v>
      </c>
      <c r="C5" s="219">
        <v>88</v>
      </c>
      <c r="D5" s="220">
        <v>0.40552995391705071</v>
      </c>
      <c r="E5" s="219">
        <v>55</v>
      </c>
      <c r="F5" s="220">
        <v>0.25345622119815669</v>
      </c>
      <c r="G5" s="219">
        <v>74</v>
      </c>
      <c r="H5" s="220">
        <v>0.34101382488479265</v>
      </c>
      <c r="I5" s="219">
        <v>389</v>
      </c>
      <c r="J5" s="218">
        <v>360</v>
      </c>
      <c r="K5" s="219">
        <v>29</v>
      </c>
      <c r="L5" s="221">
        <v>15927</v>
      </c>
    </row>
    <row r="6" spans="1:12" ht="15" x14ac:dyDescent="0.2">
      <c r="A6" s="217" t="s">
        <v>10</v>
      </c>
      <c r="B6" s="218">
        <v>217</v>
      </c>
      <c r="C6" s="219">
        <v>88</v>
      </c>
      <c r="D6" s="220">
        <v>0.40552995391705071</v>
      </c>
      <c r="E6" s="219">
        <v>45</v>
      </c>
      <c r="F6" s="220">
        <v>0.20737327188940091</v>
      </c>
      <c r="G6" s="219">
        <v>84</v>
      </c>
      <c r="H6" s="220">
        <v>0.38709677419354838</v>
      </c>
      <c r="I6" s="219">
        <v>418</v>
      </c>
      <c r="J6" s="218">
        <v>394</v>
      </c>
      <c r="K6" s="219">
        <v>24</v>
      </c>
      <c r="L6" s="221">
        <v>16083.5</v>
      </c>
    </row>
    <row r="7" spans="1:12" ht="15" x14ac:dyDescent="0.2">
      <c r="A7" s="217" t="s">
        <v>274</v>
      </c>
      <c r="B7" s="218">
        <v>217</v>
      </c>
      <c r="C7" s="219">
        <v>82</v>
      </c>
      <c r="D7" s="220">
        <v>0.37788018433179721</v>
      </c>
      <c r="E7" s="219">
        <v>38</v>
      </c>
      <c r="F7" s="220">
        <v>0.17511520737327188</v>
      </c>
      <c r="G7" s="219">
        <v>97</v>
      </c>
      <c r="H7" s="220">
        <v>0.44700460829493088</v>
      </c>
      <c r="I7" s="219">
        <v>351</v>
      </c>
      <c r="J7" s="218">
        <v>390</v>
      </c>
      <c r="K7" s="219">
        <v>-39</v>
      </c>
      <c r="L7" s="221">
        <v>15708</v>
      </c>
    </row>
    <row r="8" spans="1:12" ht="15" x14ac:dyDescent="0.2">
      <c r="A8" s="217" t="s">
        <v>306</v>
      </c>
      <c r="B8" s="218">
        <v>145</v>
      </c>
      <c r="C8" s="219">
        <v>64</v>
      </c>
      <c r="D8" s="220">
        <v>0.44137931034482758</v>
      </c>
      <c r="E8" s="222">
        <v>35</v>
      </c>
      <c r="F8" s="220">
        <v>0.2413793103448276</v>
      </c>
      <c r="G8" s="219">
        <v>46</v>
      </c>
      <c r="H8" s="220">
        <v>0.31724137931034485</v>
      </c>
      <c r="I8" s="219">
        <v>273</v>
      </c>
      <c r="J8" s="218">
        <v>224</v>
      </c>
      <c r="K8" s="219">
        <v>49</v>
      </c>
      <c r="L8" s="221">
        <v>10674.5</v>
      </c>
    </row>
    <row r="9" spans="1:12" ht="15" x14ac:dyDescent="0.2">
      <c r="A9" s="217" t="s">
        <v>272</v>
      </c>
      <c r="B9" s="218">
        <v>217</v>
      </c>
      <c r="C9" s="219">
        <v>77</v>
      </c>
      <c r="D9" s="220">
        <v>0.35483870967741937</v>
      </c>
      <c r="E9" s="219">
        <v>57</v>
      </c>
      <c r="F9" s="220">
        <v>0.26267281105990781</v>
      </c>
      <c r="G9" s="219">
        <v>83</v>
      </c>
      <c r="H9" s="220">
        <v>0.38248847926267282</v>
      </c>
      <c r="I9" s="219">
        <v>372</v>
      </c>
      <c r="J9" s="218">
        <v>393</v>
      </c>
      <c r="K9" s="219">
        <v>-21</v>
      </c>
      <c r="L9" s="221">
        <v>15841</v>
      </c>
    </row>
    <row r="10" spans="1:12" ht="15" x14ac:dyDescent="0.2">
      <c r="A10" s="217" t="s">
        <v>273</v>
      </c>
      <c r="B10" s="218">
        <v>217</v>
      </c>
      <c r="C10" s="219">
        <v>83</v>
      </c>
      <c r="D10" s="220">
        <v>0.38248847926267282</v>
      </c>
      <c r="E10" s="219">
        <v>53</v>
      </c>
      <c r="F10" s="220">
        <v>0.24423963133640553</v>
      </c>
      <c r="G10" s="219">
        <v>81</v>
      </c>
      <c r="H10" s="220">
        <v>0.37327188940092165</v>
      </c>
      <c r="I10" s="219">
        <v>361</v>
      </c>
      <c r="J10" s="218">
        <v>355</v>
      </c>
      <c r="K10" s="219">
        <v>6</v>
      </c>
      <c r="L10" s="221">
        <v>15745.5</v>
      </c>
    </row>
    <row r="11" spans="1:12" ht="15" x14ac:dyDescent="0.2">
      <c r="A11" s="217" t="s">
        <v>13</v>
      </c>
      <c r="B11" s="218">
        <v>217</v>
      </c>
      <c r="C11" s="219">
        <v>84</v>
      </c>
      <c r="D11" s="220">
        <v>0.38709677419354838</v>
      </c>
      <c r="E11" s="219">
        <v>45</v>
      </c>
      <c r="F11" s="220">
        <v>0.20737327188940091</v>
      </c>
      <c r="G11" s="219">
        <v>88</v>
      </c>
      <c r="H11" s="220">
        <v>0.40552995391705071</v>
      </c>
      <c r="I11" s="219">
        <v>366</v>
      </c>
      <c r="J11" s="218">
        <v>383</v>
      </c>
      <c r="K11" s="219">
        <v>-17</v>
      </c>
      <c r="L11" s="221">
        <v>15737</v>
      </c>
    </row>
  </sheetData>
  <autoFilter ref="A1:L1" xr:uid="{00000000-0009-0000-0000-00000A000000}">
    <sortState ref="A2:L11">
      <sortCondition ref="A1"/>
    </sortState>
  </autoFilter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Z18"/>
  <sheetViews>
    <sheetView workbookViewId="0">
      <pane xSplit="1" topLeftCell="B1" activePane="topRight" state="frozen"/>
      <selection pane="topRight" activeCell="L24" sqref="L24"/>
    </sheetView>
  </sheetViews>
  <sheetFormatPr defaultRowHeight="14.25" x14ac:dyDescent="0.2"/>
  <cols>
    <col min="1" max="1" width="17.25" bestFit="1" customWidth="1"/>
    <col min="2" max="2" width="13.5" bestFit="1" customWidth="1"/>
    <col min="3" max="3" width="7.875" bestFit="1" customWidth="1"/>
    <col min="4" max="4" width="9.625" bestFit="1" customWidth="1"/>
    <col min="5" max="5" width="7.75" bestFit="1" customWidth="1"/>
    <col min="6" max="6" width="14.125" bestFit="1" customWidth="1"/>
    <col min="7" max="7" width="7.875" bestFit="1" customWidth="1"/>
    <col min="8" max="8" width="9.625" bestFit="1" customWidth="1"/>
    <col min="9" max="9" width="7.75" bestFit="1" customWidth="1"/>
    <col min="10" max="10" width="16.5" bestFit="1" customWidth="1"/>
    <col min="11" max="11" width="14.75" bestFit="1" customWidth="1"/>
    <col min="12" max="12" width="16" bestFit="1" customWidth="1"/>
    <col min="13" max="13" width="14.125" bestFit="1" customWidth="1"/>
    <col min="14" max="14" width="13.625" bestFit="1" customWidth="1"/>
    <col min="15" max="15" width="15" bestFit="1" customWidth="1"/>
    <col min="16" max="16" width="11.625" bestFit="1" customWidth="1"/>
    <col min="17" max="17" width="16.625" bestFit="1" customWidth="1"/>
    <col min="18" max="18" width="18.875" bestFit="1" customWidth="1"/>
    <col min="19" max="19" width="15.125" bestFit="1" customWidth="1"/>
    <col min="20" max="20" width="16.5" bestFit="1" customWidth="1"/>
    <col min="21" max="21" width="14" bestFit="1" customWidth="1"/>
    <col min="22" max="22" width="22.625" bestFit="1" customWidth="1"/>
    <col min="23" max="23" width="21.375" bestFit="1" customWidth="1"/>
    <col min="24" max="24" width="19.875" bestFit="1" customWidth="1"/>
    <col min="25" max="25" width="19.375" bestFit="1" customWidth="1"/>
    <col min="26" max="26" width="14.5" bestFit="1" customWidth="1"/>
  </cols>
  <sheetData>
    <row r="1" spans="1:26" ht="15" x14ac:dyDescent="0.25">
      <c r="A1" s="178" t="s">
        <v>316</v>
      </c>
      <c r="B1" s="179" t="s">
        <v>317</v>
      </c>
      <c r="C1" s="179" t="s">
        <v>318</v>
      </c>
      <c r="D1" s="179" t="s">
        <v>320</v>
      </c>
      <c r="E1" s="179" t="s">
        <v>321</v>
      </c>
      <c r="F1" s="181" t="s">
        <v>322</v>
      </c>
      <c r="G1" s="181" t="s">
        <v>318</v>
      </c>
      <c r="H1" s="181" t="s">
        <v>320</v>
      </c>
      <c r="I1" s="181" t="s">
        <v>321</v>
      </c>
      <c r="J1" s="183" t="s">
        <v>323</v>
      </c>
      <c r="K1" s="183" t="s">
        <v>324</v>
      </c>
      <c r="L1" s="184" t="s">
        <v>325</v>
      </c>
      <c r="M1" s="185" t="s">
        <v>326</v>
      </c>
      <c r="N1" s="186" t="s">
        <v>327</v>
      </c>
      <c r="O1" s="186" t="s">
        <v>328</v>
      </c>
      <c r="P1" s="183" t="s">
        <v>329</v>
      </c>
      <c r="Q1" s="187" t="s">
        <v>330</v>
      </c>
      <c r="R1" s="187" t="s">
        <v>331</v>
      </c>
      <c r="S1" s="188" t="s">
        <v>332</v>
      </c>
      <c r="T1" s="188" t="s">
        <v>333</v>
      </c>
      <c r="U1" s="188" t="s">
        <v>334</v>
      </c>
      <c r="V1" s="201" t="s">
        <v>335</v>
      </c>
      <c r="W1" s="201" t="s">
        <v>336</v>
      </c>
      <c r="X1" s="202" t="s">
        <v>337</v>
      </c>
      <c r="Y1" s="202" t="s">
        <v>338</v>
      </c>
      <c r="Z1" s="203" t="s">
        <v>340</v>
      </c>
    </row>
    <row r="2" spans="1:26" ht="15" x14ac:dyDescent="0.25">
      <c r="A2" s="178" t="s">
        <v>7</v>
      </c>
      <c r="B2" s="179">
        <v>300</v>
      </c>
      <c r="C2" s="179">
        <v>52</v>
      </c>
      <c r="D2" s="179">
        <v>77</v>
      </c>
      <c r="E2" s="179">
        <v>171</v>
      </c>
      <c r="F2" s="181">
        <v>180</v>
      </c>
      <c r="G2" s="181">
        <v>34</v>
      </c>
      <c r="H2" s="181">
        <v>87</v>
      </c>
      <c r="I2" s="181">
        <v>59</v>
      </c>
      <c r="J2" s="183">
        <v>17</v>
      </c>
      <c r="K2" s="183">
        <v>87</v>
      </c>
      <c r="L2" s="184">
        <v>249</v>
      </c>
      <c r="M2" s="185">
        <v>12</v>
      </c>
      <c r="N2" s="186">
        <v>205</v>
      </c>
      <c r="O2" s="186">
        <v>56</v>
      </c>
      <c r="P2" s="183">
        <v>6</v>
      </c>
      <c r="Q2" s="187">
        <v>10</v>
      </c>
      <c r="R2" s="187">
        <v>9</v>
      </c>
      <c r="S2" s="188">
        <v>53</v>
      </c>
      <c r="T2" s="188">
        <v>16</v>
      </c>
      <c r="U2" s="188">
        <v>3</v>
      </c>
      <c r="V2" s="201">
        <v>111</v>
      </c>
      <c r="W2" s="201">
        <v>119</v>
      </c>
      <c r="X2" s="202">
        <v>1075.5</v>
      </c>
      <c r="Y2" s="202">
        <v>334.5</v>
      </c>
      <c r="Z2" s="223">
        <v>20541.5</v>
      </c>
    </row>
    <row r="3" spans="1:26" ht="15" x14ac:dyDescent="0.25">
      <c r="A3" s="178" t="s">
        <v>9</v>
      </c>
      <c r="B3" s="179">
        <v>317</v>
      </c>
      <c r="C3" s="179">
        <v>39</v>
      </c>
      <c r="D3" s="179">
        <v>96</v>
      </c>
      <c r="E3" s="179">
        <v>182</v>
      </c>
      <c r="F3" s="181">
        <v>163</v>
      </c>
      <c r="G3" s="181">
        <v>39</v>
      </c>
      <c r="H3" s="181">
        <v>62</v>
      </c>
      <c r="I3" s="181">
        <v>62</v>
      </c>
      <c r="J3" s="183">
        <v>20</v>
      </c>
      <c r="K3" s="183">
        <v>93</v>
      </c>
      <c r="L3" s="184">
        <v>248</v>
      </c>
      <c r="M3" s="185">
        <v>18</v>
      </c>
      <c r="N3" s="186">
        <v>179</v>
      </c>
      <c r="O3" s="186">
        <v>61</v>
      </c>
      <c r="P3" s="183">
        <v>5</v>
      </c>
      <c r="Q3" s="187">
        <v>14</v>
      </c>
      <c r="R3" s="187">
        <v>5</v>
      </c>
      <c r="S3" s="188">
        <v>34</v>
      </c>
      <c r="T3" s="188">
        <v>10</v>
      </c>
      <c r="U3" s="188">
        <v>5</v>
      </c>
      <c r="V3" s="201">
        <v>55</v>
      </c>
      <c r="W3" s="201">
        <v>57</v>
      </c>
      <c r="X3" s="202">
        <v>1123</v>
      </c>
      <c r="Y3" s="202">
        <v>298.5</v>
      </c>
      <c r="Z3" s="223">
        <v>21195.5</v>
      </c>
    </row>
    <row r="4" spans="1:26" ht="15" x14ac:dyDescent="0.25">
      <c r="A4" s="178" t="s">
        <v>10</v>
      </c>
      <c r="B4" s="179">
        <v>352</v>
      </c>
      <c r="C4" s="179">
        <v>35</v>
      </c>
      <c r="D4" s="179">
        <v>110</v>
      </c>
      <c r="E4" s="179">
        <v>207</v>
      </c>
      <c r="F4" s="181">
        <v>164</v>
      </c>
      <c r="G4" s="181">
        <v>35</v>
      </c>
      <c r="H4" s="181">
        <v>74</v>
      </c>
      <c r="I4" s="181">
        <v>55</v>
      </c>
      <c r="J4" s="183">
        <v>24</v>
      </c>
      <c r="K4" s="183">
        <v>90</v>
      </c>
      <c r="L4" s="184">
        <v>291</v>
      </c>
      <c r="M4" s="185">
        <v>16</v>
      </c>
      <c r="N4" s="186">
        <v>192</v>
      </c>
      <c r="O4" s="186">
        <v>43</v>
      </c>
      <c r="P4" s="183">
        <v>5</v>
      </c>
      <c r="Q4" s="187">
        <v>7</v>
      </c>
      <c r="R4" s="187">
        <v>5</v>
      </c>
      <c r="S4" s="188">
        <v>58</v>
      </c>
      <c r="T4" s="188">
        <v>13</v>
      </c>
      <c r="U4" s="188">
        <v>3</v>
      </c>
      <c r="V4" s="201">
        <v>46</v>
      </c>
      <c r="W4" s="201">
        <v>61</v>
      </c>
      <c r="X4" s="202">
        <v>1164.5</v>
      </c>
      <c r="Y4" s="202">
        <v>332</v>
      </c>
      <c r="Z4" s="223">
        <v>21078</v>
      </c>
    </row>
    <row r="5" spans="1:26" ht="15" x14ac:dyDescent="0.25">
      <c r="A5" s="178" t="s">
        <v>274</v>
      </c>
      <c r="B5" s="179">
        <v>266</v>
      </c>
      <c r="C5" s="179">
        <v>24</v>
      </c>
      <c r="D5" s="179">
        <v>83</v>
      </c>
      <c r="E5" s="179">
        <v>159</v>
      </c>
      <c r="F5" s="181">
        <v>140</v>
      </c>
      <c r="G5" s="181">
        <v>28</v>
      </c>
      <c r="H5" s="181">
        <v>62</v>
      </c>
      <c r="I5" s="181">
        <v>50</v>
      </c>
      <c r="J5" s="183">
        <v>16</v>
      </c>
      <c r="K5" s="183">
        <v>79</v>
      </c>
      <c r="L5" s="184">
        <v>290</v>
      </c>
      <c r="M5" s="185">
        <v>14</v>
      </c>
      <c r="N5" s="186">
        <v>205</v>
      </c>
      <c r="O5" s="186">
        <v>53</v>
      </c>
      <c r="P5" s="183">
        <v>6</v>
      </c>
      <c r="Q5" s="187">
        <v>12</v>
      </c>
      <c r="R5" s="187">
        <v>8</v>
      </c>
      <c r="S5" s="188">
        <v>22</v>
      </c>
      <c r="T5" s="188">
        <v>6</v>
      </c>
      <c r="U5" s="188">
        <v>3</v>
      </c>
      <c r="V5" s="201">
        <v>67</v>
      </c>
      <c r="W5" s="201">
        <v>82</v>
      </c>
      <c r="X5" s="202">
        <v>914.5</v>
      </c>
      <c r="Y5" s="202">
        <v>352</v>
      </c>
      <c r="Z5" s="223">
        <v>19367</v>
      </c>
    </row>
    <row r="6" spans="1:26" ht="15" x14ac:dyDescent="0.25">
      <c r="A6" s="178" t="s">
        <v>272</v>
      </c>
      <c r="B6" s="179">
        <v>266</v>
      </c>
      <c r="C6" s="179">
        <v>28</v>
      </c>
      <c r="D6" s="179">
        <v>98</v>
      </c>
      <c r="E6" s="179">
        <v>140</v>
      </c>
      <c r="F6" s="181">
        <v>193</v>
      </c>
      <c r="G6" s="181">
        <v>36</v>
      </c>
      <c r="H6" s="181">
        <v>97</v>
      </c>
      <c r="I6" s="181">
        <v>60</v>
      </c>
      <c r="J6" s="183">
        <v>17</v>
      </c>
      <c r="K6" s="183">
        <v>72</v>
      </c>
      <c r="L6" s="184">
        <v>260</v>
      </c>
      <c r="M6" s="185">
        <v>12</v>
      </c>
      <c r="N6" s="186">
        <v>201</v>
      </c>
      <c r="O6" s="186">
        <v>58</v>
      </c>
      <c r="P6" s="183">
        <v>5</v>
      </c>
      <c r="Q6" s="187">
        <v>12</v>
      </c>
      <c r="R6" s="187">
        <v>7</v>
      </c>
      <c r="S6" s="188">
        <v>23</v>
      </c>
      <c r="T6" s="188">
        <v>7</v>
      </c>
      <c r="U6" s="188">
        <v>8</v>
      </c>
      <c r="V6" s="201">
        <v>63</v>
      </c>
      <c r="W6" s="201">
        <v>66</v>
      </c>
      <c r="X6" s="202">
        <v>951.5</v>
      </c>
      <c r="Y6" s="202">
        <v>291.5</v>
      </c>
      <c r="Z6" s="223">
        <v>19986.5</v>
      </c>
    </row>
    <row r="7" spans="1:26" ht="15" x14ac:dyDescent="0.25">
      <c r="A7" s="178" t="s">
        <v>306</v>
      </c>
      <c r="B7" s="179">
        <v>242</v>
      </c>
      <c r="C7" s="179">
        <v>30</v>
      </c>
      <c r="D7" s="179">
        <v>49</v>
      </c>
      <c r="E7" s="179">
        <v>163</v>
      </c>
      <c r="F7" s="181">
        <v>137</v>
      </c>
      <c r="G7" s="181">
        <v>24</v>
      </c>
      <c r="H7" s="181">
        <v>62</v>
      </c>
      <c r="I7" s="181">
        <v>51</v>
      </c>
      <c r="J7" s="183">
        <v>8</v>
      </c>
      <c r="K7" s="183">
        <v>59</v>
      </c>
      <c r="L7" s="184">
        <v>223</v>
      </c>
      <c r="M7" s="185">
        <v>8</v>
      </c>
      <c r="N7" s="186">
        <v>156</v>
      </c>
      <c r="O7" s="186">
        <v>50</v>
      </c>
      <c r="P7" s="183">
        <v>2</v>
      </c>
      <c r="Q7" s="187">
        <v>10</v>
      </c>
      <c r="R7" s="187">
        <v>12</v>
      </c>
      <c r="S7" s="188">
        <v>36</v>
      </c>
      <c r="T7" s="188">
        <v>8</v>
      </c>
      <c r="U7" s="188">
        <v>4</v>
      </c>
      <c r="V7" s="201">
        <v>96</v>
      </c>
      <c r="W7" s="201">
        <v>108</v>
      </c>
      <c r="X7" s="202">
        <v>1036</v>
      </c>
      <c r="Y7" s="202">
        <v>304.5</v>
      </c>
      <c r="Z7" s="223">
        <v>16271</v>
      </c>
    </row>
    <row r="8" spans="1:26" ht="15" x14ac:dyDescent="0.25">
      <c r="A8" s="178" t="s">
        <v>273</v>
      </c>
      <c r="B8" s="179">
        <v>271</v>
      </c>
      <c r="C8" s="179">
        <v>23</v>
      </c>
      <c r="D8" s="179">
        <v>102</v>
      </c>
      <c r="E8" s="179">
        <v>146</v>
      </c>
      <c r="F8" s="181">
        <v>179</v>
      </c>
      <c r="G8" s="181">
        <v>22</v>
      </c>
      <c r="H8" s="181">
        <v>98</v>
      </c>
      <c r="I8" s="181">
        <v>59</v>
      </c>
      <c r="J8" s="183">
        <v>11</v>
      </c>
      <c r="K8" s="183">
        <v>78</v>
      </c>
      <c r="L8" s="184">
        <v>292</v>
      </c>
      <c r="M8" s="185">
        <v>15</v>
      </c>
      <c r="N8" s="186">
        <v>167</v>
      </c>
      <c r="O8" s="186">
        <v>67</v>
      </c>
      <c r="P8" s="183">
        <v>4</v>
      </c>
      <c r="Q8" s="187">
        <v>18</v>
      </c>
      <c r="R8" s="187">
        <v>11</v>
      </c>
      <c r="S8" s="188">
        <v>49</v>
      </c>
      <c r="T8" s="188">
        <v>9</v>
      </c>
      <c r="U8" s="188">
        <v>2</v>
      </c>
      <c r="V8" s="201">
        <v>16</v>
      </c>
      <c r="W8" s="201">
        <v>17</v>
      </c>
      <c r="X8" s="202">
        <v>930.5</v>
      </c>
      <c r="Y8" s="202">
        <v>275</v>
      </c>
      <c r="Z8" s="223">
        <v>18988</v>
      </c>
    </row>
    <row r="9" spans="1:26" ht="15" x14ac:dyDescent="0.25">
      <c r="A9" s="178" t="s">
        <v>13</v>
      </c>
      <c r="B9" s="179">
        <v>287</v>
      </c>
      <c r="C9" s="179">
        <v>43</v>
      </c>
      <c r="D9" s="179">
        <v>92</v>
      </c>
      <c r="E9" s="179">
        <v>152</v>
      </c>
      <c r="F9" s="181">
        <v>160</v>
      </c>
      <c r="G9" s="181">
        <v>32</v>
      </c>
      <c r="H9" s="181">
        <v>69</v>
      </c>
      <c r="I9" s="181">
        <v>59</v>
      </c>
      <c r="J9" s="183">
        <v>16</v>
      </c>
      <c r="K9" s="183">
        <v>74</v>
      </c>
      <c r="L9" s="184">
        <v>309</v>
      </c>
      <c r="M9" s="185">
        <v>14</v>
      </c>
      <c r="N9" s="186">
        <v>207</v>
      </c>
      <c r="O9" s="186">
        <v>54</v>
      </c>
      <c r="P9" s="183">
        <v>9</v>
      </c>
      <c r="Q9" s="187">
        <v>14</v>
      </c>
      <c r="R9" s="187">
        <v>8</v>
      </c>
      <c r="S9" s="188">
        <v>25</v>
      </c>
      <c r="T9" s="188">
        <v>11</v>
      </c>
      <c r="U9" s="188">
        <v>6</v>
      </c>
      <c r="V9" s="201">
        <v>40</v>
      </c>
      <c r="W9" s="201">
        <v>55</v>
      </c>
      <c r="X9" s="202">
        <v>945</v>
      </c>
      <c r="Y9" s="202">
        <v>361.5</v>
      </c>
      <c r="Z9" s="223">
        <v>19879</v>
      </c>
    </row>
    <row r="10" spans="1:26" ht="15" x14ac:dyDescent="0.25">
      <c r="A10" s="178" t="s">
        <v>305</v>
      </c>
      <c r="B10" s="179">
        <v>225</v>
      </c>
      <c r="C10" s="179">
        <v>28</v>
      </c>
      <c r="D10" s="179">
        <v>64</v>
      </c>
      <c r="E10" s="179">
        <v>133</v>
      </c>
      <c r="F10" s="181">
        <v>134</v>
      </c>
      <c r="G10" s="181">
        <v>29</v>
      </c>
      <c r="H10" s="181">
        <v>57</v>
      </c>
      <c r="I10" s="181">
        <v>48</v>
      </c>
      <c r="J10" s="183">
        <v>22</v>
      </c>
      <c r="K10" s="183">
        <v>49</v>
      </c>
      <c r="L10" s="184">
        <v>234</v>
      </c>
      <c r="M10" s="185">
        <v>14</v>
      </c>
      <c r="N10" s="186">
        <v>176</v>
      </c>
      <c r="O10" s="186">
        <v>47</v>
      </c>
      <c r="P10" s="183">
        <v>3</v>
      </c>
      <c r="Q10" s="187">
        <v>12</v>
      </c>
      <c r="R10" s="187">
        <v>7</v>
      </c>
      <c r="S10" s="188">
        <v>32</v>
      </c>
      <c r="T10" s="188">
        <v>9</v>
      </c>
      <c r="U10" s="188">
        <v>2</v>
      </c>
      <c r="V10" s="201">
        <v>48</v>
      </c>
      <c r="W10" s="201">
        <v>61</v>
      </c>
      <c r="X10" s="202">
        <v>978.5</v>
      </c>
      <c r="Y10" s="202">
        <v>340.5</v>
      </c>
      <c r="Z10" s="223">
        <v>15835.5</v>
      </c>
    </row>
    <row r="11" spans="1:26" ht="15" x14ac:dyDescent="0.25">
      <c r="A11" s="178" t="s">
        <v>296</v>
      </c>
      <c r="B11" s="179">
        <v>321</v>
      </c>
      <c r="C11" s="179">
        <v>40</v>
      </c>
      <c r="D11" s="179">
        <v>85</v>
      </c>
      <c r="E11" s="179">
        <v>196</v>
      </c>
      <c r="F11" s="181">
        <v>138</v>
      </c>
      <c r="G11" s="181">
        <v>31</v>
      </c>
      <c r="H11" s="181">
        <v>48</v>
      </c>
      <c r="I11" s="181">
        <v>59</v>
      </c>
      <c r="J11" s="183">
        <v>17</v>
      </c>
      <c r="K11" s="183">
        <v>93</v>
      </c>
      <c r="L11" s="184">
        <v>286</v>
      </c>
      <c r="M11" s="185">
        <v>12</v>
      </c>
      <c r="N11" s="186">
        <v>200</v>
      </c>
      <c r="O11" s="186">
        <v>50</v>
      </c>
      <c r="P11" s="183">
        <v>5</v>
      </c>
      <c r="Q11" s="187">
        <v>20</v>
      </c>
      <c r="R11" s="187">
        <v>13</v>
      </c>
      <c r="S11" s="188">
        <v>51</v>
      </c>
      <c r="T11" s="188">
        <v>6</v>
      </c>
      <c r="U11" s="188">
        <v>5</v>
      </c>
      <c r="V11" s="201">
        <v>120</v>
      </c>
      <c r="W11" s="201">
        <v>141</v>
      </c>
      <c r="X11" s="202">
        <v>1095.5</v>
      </c>
      <c r="Y11" s="202">
        <v>363</v>
      </c>
      <c r="Z11" s="223">
        <v>20139.5</v>
      </c>
    </row>
    <row r="17" spans="1:1" ht="15" thickBot="1" x14ac:dyDescent="0.25"/>
    <row r="18" spans="1:1" ht="86.25" thickBot="1" x14ac:dyDescent="0.25">
      <c r="A18" s="224" t="s">
        <v>352</v>
      </c>
    </row>
  </sheetData>
  <autoFilter ref="A1:Z1" xr:uid="{00000000-0009-0000-0000-00000B000000}">
    <sortState ref="A2:Z11">
      <sortCondition ref="A1"/>
    </sortState>
  </autoFilter>
  <pageMargins left="0.7" right="0.7" top="0.75" bottom="0.75" header="0.3" footer="0.3"/>
  <pageSetup paperSize="9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D350B2-E49C-4DEB-B8F4-FB6B1F425AA7}">
  <dimension ref="A1:I21"/>
  <sheetViews>
    <sheetView showGridLines="0" workbookViewId="0">
      <selection activeCell="H20" sqref="H20:H21"/>
    </sheetView>
  </sheetViews>
  <sheetFormatPr defaultRowHeight="14.25" x14ac:dyDescent="0.2"/>
  <cols>
    <col min="1" max="1" width="30.875" style="86" bestFit="1" customWidth="1"/>
    <col min="2" max="2" width="33.75" style="86" bestFit="1" customWidth="1"/>
    <col min="3" max="3" width="11.25" style="86" bestFit="1" customWidth="1"/>
    <col min="4" max="4" width="18.125" style="86" bestFit="1" customWidth="1"/>
    <col min="5" max="5" width="14.5" style="86" bestFit="1" customWidth="1"/>
    <col min="6" max="6" width="18.625" style="86" bestFit="1" customWidth="1"/>
    <col min="7" max="7" width="19.875" style="86" bestFit="1" customWidth="1"/>
    <col min="8" max="8" width="22.625" style="86" bestFit="1" customWidth="1"/>
    <col min="9" max="9" width="12.375" style="86" bestFit="1" customWidth="1"/>
    <col min="10" max="16384" width="9" style="86"/>
  </cols>
  <sheetData>
    <row r="1" spans="1:9" ht="15" x14ac:dyDescent="0.25">
      <c r="A1" s="244"/>
      <c r="B1" s="183" t="s">
        <v>365</v>
      </c>
      <c r="C1" s="183" t="s">
        <v>366</v>
      </c>
      <c r="D1" s="183" t="s">
        <v>367</v>
      </c>
      <c r="E1" s="183" t="s">
        <v>368</v>
      </c>
      <c r="F1" s="183" t="s">
        <v>369</v>
      </c>
      <c r="G1" s="183" t="s">
        <v>370</v>
      </c>
      <c r="H1" s="183" t="s">
        <v>371</v>
      </c>
      <c r="I1" s="183" t="s">
        <v>372</v>
      </c>
    </row>
    <row r="2" spans="1:9" ht="15" x14ac:dyDescent="0.25">
      <c r="A2" s="108" t="s">
        <v>305</v>
      </c>
      <c r="B2" s="203">
        <v>1</v>
      </c>
      <c r="C2" s="203">
        <v>0</v>
      </c>
      <c r="D2" s="203">
        <v>2</v>
      </c>
      <c r="E2" s="203">
        <v>1</v>
      </c>
      <c r="F2" s="203">
        <v>0</v>
      </c>
      <c r="G2" s="203">
        <v>2</v>
      </c>
      <c r="H2" s="203">
        <v>0</v>
      </c>
      <c r="I2" s="203">
        <f>SUM(B2:H2)</f>
        <v>6</v>
      </c>
    </row>
    <row r="3" spans="1:9" ht="15" x14ac:dyDescent="0.25">
      <c r="A3" s="108" t="s">
        <v>7</v>
      </c>
      <c r="B3" s="183">
        <v>4</v>
      </c>
      <c r="C3" s="183">
        <v>3</v>
      </c>
      <c r="D3" s="183">
        <v>3</v>
      </c>
      <c r="E3" s="183">
        <v>0</v>
      </c>
      <c r="F3" s="183">
        <v>3</v>
      </c>
      <c r="G3" s="183">
        <v>0</v>
      </c>
      <c r="H3" s="183">
        <v>0</v>
      </c>
      <c r="I3" s="183">
        <f t="shared" ref="I3:I11" si="0">SUM(B3:H3)</f>
        <v>13</v>
      </c>
    </row>
    <row r="4" spans="1:9" ht="15" x14ac:dyDescent="0.25">
      <c r="A4" s="108" t="s">
        <v>296</v>
      </c>
      <c r="B4" s="203">
        <v>0</v>
      </c>
      <c r="C4" s="203">
        <v>0</v>
      </c>
      <c r="D4" s="203">
        <v>0</v>
      </c>
      <c r="E4" s="203">
        <v>2</v>
      </c>
      <c r="F4" s="203">
        <v>0</v>
      </c>
      <c r="G4" s="203">
        <v>1</v>
      </c>
      <c r="H4" s="203">
        <v>0</v>
      </c>
      <c r="I4" s="203">
        <f t="shared" si="0"/>
        <v>3</v>
      </c>
    </row>
    <row r="5" spans="1:9" ht="15" x14ac:dyDescent="0.25">
      <c r="A5" s="108" t="s">
        <v>9</v>
      </c>
      <c r="B5" s="183">
        <v>1</v>
      </c>
      <c r="C5" s="183">
        <v>2</v>
      </c>
      <c r="D5" s="183">
        <v>1</v>
      </c>
      <c r="E5" s="183">
        <v>1</v>
      </c>
      <c r="F5" s="183">
        <v>1</v>
      </c>
      <c r="G5" s="183">
        <v>1</v>
      </c>
      <c r="H5" s="183">
        <v>2</v>
      </c>
      <c r="I5" s="183">
        <f t="shared" si="0"/>
        <v>9</v>
      </c>
    </row>
    <row r="6" spans="1:9" ht="15" x14ac:dyDescent="0.25">
      <c r="A6" s="108" t="s">
        <v>10</v>
      </c>
      <c r="B6" s="203">
        <v>0</v>
      </c>
      <c r="C6" s="203">
        <v>3</v>
      </c>
      <c r="D6" s="203">
        <v>0</v>
      </c>
      <c r="E6" s="203">
        <v>1</v>
      </c>
      <c r="F6" s="203">
        <v>2</v>
      </c>
      <c r="G6" s="203">
        <v>1</v>
      </c>
      <c r="H6" s="203">
        <v>1</v>
      </c>
      <c r="I6" s="203">
        <f t="shared" si="0"/>
        <v>8</v>
      </c>
    </row>
    <row r="7" spans="1:9" ht="15" x14ac:dyDescent="0.25">
      <c r="A7" s="108" t="s">
        <v>274</v>
      </c>
      <c r="B7" s="183">
        <v>0</v>
      </c>
      <c r="C7" s="183">
        <v>2</v>
      </c>
      <c r="D7" s="183">
        <v>1</v>
      </c>
      <c r="E7" s="183">
        <v>1</v>
      </c>
      <c r="F7" s="183">
        <v>1</v>
      </c>
      <c r="G7" s="183">
        <v>1</v>
      </c>
      <c r="H7" s="183">
        <v>2</v>
      </c>
      <c r="I7" s="183">
        <f t="shared" si="0"/>
        <v>8</v>
      </c>
    </row>
    <row r="8" spans="1:9" ht="15" x14ac:dyDescent="0.25">
      <c r="A8" s="108" t="s">
        <v>306</v>
      </c>
      <c r="B8" s="203">
        <v>2</v>
      </c>
      <c r="C8" s="203">
        <v>0</v>
      </c>
      <c r="D8" s="203">
        <v>1</v>
      </c>
      <c r="E8" s="203">
        <v>0</v>
      </c>
      <c r="F8" s="203">
        <v>1</v>
      </c>
      <c r="G8" s="203">
        <v>1</v>
      </c>
      <c r="H8" s="203">
        <v>1</v>
      </c>
      <c r="I8" s="203">
        <f t="shared" si="0"/>
        <v>6</v>
      </c>
    </row>
    <row r="9" spans="1:9" ht="15" x14ac:dyDescent="0.25">
      <c r="A9" s="108" t="s">
        <v>272</v>
      </c>
      <c r="B9" s="183">
        <v>4</v>
      </c>
      <c r="C9" s="183">
        <v>3</v>
      </c>
      <c r="D9" s="183">
        <v>1</v>
      </c>
      <c r="E9" s="183">
        <v>2</v>
      </c>
      <c r="F9" s="183">
        <v>2</v>
      </c>
      <c r="G9" s="183">
        <v>1</v>
      </c>
      <c r="H9" s="183">
        <v>0</v>
      </c>
      <c r="I9" s="183">
        <f t="shared" si="0"/>
        <v>13</v>
      </c>
    </row>
    <row r="10" spans="1:9" ht="15" x14ac:dyDescent="0.25">
      <c r="A10" s="108" t="s">
        <v>273</v>
      </c>
      <c r="B10" s="203">
        <v>1</v>
      </c>
      <c r="C10" s="203">
        <v>0</v>
      </c>
      <c r="D10" s="203">
        <v>1</v>
      </c>
      <c r="E10" s="203">
        <v>1</v>
      </c>
      <c r="F10" s="203">
        <v>1</v>
      </c>
      <c r="G10" s="203">
        <v>1</v>
      </c>
      <c r="H10" s="203">
        <v>0</v>
      </c>
      <c r="I10" s="203">
        <f t="shared" si="0"/>
        <v>5</v>
      </c>
    </row>
    <row r="11" spans="1:9" ht="15" x14ac:dyDescent="0.25">
      <c r="A11" s="108" t="s">
        <v>13</v>
      </c>
      <c r="B11" s="183">
        <v>1</v>
      </c>
      <c r="C11" s="183">
        <v>2</v>
      </c>
      <c r="D11" s="183">
        <v>1</v>
      </c>
      <c r="E11" s="183">
        <v>0</v>
      </c>
      <c r="F11" s="183">
        <v>1</v>
      </c>
      <c r="G11" s="183">
        <v>0</v>
      </c>
      <c r="H11" s="183">
        <v>0</v>
      </c>
      <c r="I11" s="183">
        <f t="shared" si="0"/>
        <v>5</v>
      </c>
    </row>
    <row r="15" spans="1:9" ht="15" x14ac:dyDescent="0.25">
      <c r="A15" s="241" t="s">
        <v>354</v>
      </c>
    </row>
    <row r="16" spans="1:9" ht="15" x14ac:dyDescent="0.25">
      <c r="A16" s="242" t="s">
        <v>357</v>
      </c>
      <c r="B16" s="240" t="s">
        <v>405</v>
      </c>
    </row>
    <row r="17" spans="1:2" ht="15" x14ac:dyDescent="0.25">
      <c r="A17" s="108" t="s">
        <v>355</v>
      </c>
      <c r="B17" s="240" t="s">
        <v>356</v>
      </c>
    </row>
    <row r="18" spans="1:2" ht="15" x14ac:dyDescent="0.25">
      <c r="A18" s="108" t="s">
        <v>358</v>
      </c>
      <c r="B18" s="240" t="s">
        <v>359</v>
      </c>
    </row>
    <row r="19" spans="1:2" ht="15" x14ac:dyDescent="0.25">
      <c r="A19" s="108" t="s">
        <v>360</v>
      </c>
      <c r="B19" s="240" t="s">
        <v>439</v>
      </c>
    </row>
    <row r="20" spans="1:2" ht="15" x14ac:dyDescent="0.25">
      <c r="A20" s="108" t="s">
        <v>361</v>
      </c>
      <c r="B20" s="240" t="s">
        <v>362</v>
      </c>
    </row>
    <row r="21" spans="1:2" ht="15" x14ac:dyDescent="0.25">
      <c r="A21" s="108" t="s">
        <v>363</v>
      </c>
      <c r="B21" s="243" t="s">
        <v>364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44"/>
  <sheetViews>
    <sheetView tabSelected="1" zoomScale="110" zoomScaleNormal="110" workbookViewId="0">
      <pane ySplit="1" topLeftCell="A2" activePane="bottomLeft" state="frozen"/>
      <selection activeCell="B1" sqref="B1"/>
      <selection pane="bottomLeft" activeCell="A2" sqref="A2"/>
    </sheetView>
  </sheetViews>
  <sheetFormatPr defaultColWidth="8.875" defaultRowHeight="14.25" x14ac:dyDescent="0.2"/>
  <cols>
    <col min="1" max="1" width="12.125" style="41" bestFit="1" customWidth="1"/>
    <col min="2" max="2" width="11" style="41" bestFit="1" customWidth="1"/>
    <col min="3" max="3" width="8.5" style="41" customWidth="1"/>
    <col min="4" max="4" width="10.625" style="41" bestFit="1" customWidth="1"/>
    <col min="5" max="5" width="8.875" style="41"/>
    <col min="6" max="6" width="10.625" style="41" bestFit="1" customWidth="1"/>
    <col min="7" max="7" width="9.625" style="41" customWidth="1"/>
    <col min="8" max="8" width="10.625" style="41" bestFit="1" customWidth="1"/>
    <col min="9" max="9" width="8.875" style="41"/>
    <col min="10" max="10" width="10.625" style="41" bestFit="1" customWidth="1"/>
    <col min="11" max="11" width="8.875" style="41"/>
    <col min="12" max="12" width="10.625" style="41" bestFit="1" customWidth="1"/>
    <col min="13" max="13" width="8.875" style="41"/>
    <col min="14" max="14" width="10.625" style="41" bestFit="1" customWidth="1"/>
    <col min="15" max="15" width="8.875" style="41"/>
    <col min="16" max="16" width="10.625" style="41" bestFit="1" customWidth="1"/>
    <col min="17" max="17" width="8.875" style="41"/>
    <col min="18" max="18" width="10.625" style="41" bestFit="1" customWidth="1"/>
    <col min="19" max="19" width="8.875" style="41"/>
    <col min="20" max="20" width="10.625" style="41" bestFit="1" customWidth="1"/>
    <col min="21" max="16384" width="8.875" style="41"/>
  </cols>
  <sheetData>
    <row r="1" spans="1:21" ht="13.7" customHeight="1" thickBot="1" x14ac:dyDescent="0.3">
      <c r="A1" s="48" t="s">
        <v>268</v>
      </c>
      <c r="B1" s="335" t="s">
        <v>305</v>
      </c>
      <c r="C1" s="335"/>
      <c r="D1" s="336" t="s">
        <v>7</v>
      </c>
      <c r="E1" s="336"/>
      <c r="F1" s="337" t="s">
        <v>315</v>
      </c>
      <c r="G1" s="337"/>
      <c r="H1" s="338" t="s">
        <v>9</v>
      </c>
      <c r="I1" s="338"/>
      <c r="J1" s="339" t="s">
        <v>10</v>
      </c>
      <c r="K1" s="339"/>
      <c r="L1" s="340" t="s">
        <v>267</v>
      </c>
      <c r="M1" s="340"/>
      <c r="N1" s="331" t="s">
        <v>306</v>
      </c>
      <c r="O1" s="331"/>
      <c r="P1" s="332" t="s">
        <v>272</v>
      </c>
      <c r="Q1" s="332"/>
      <c r="R1" s="333" t="s">
        <v>273</v>
      </c>
      <c r="S1" s="333"/>
      <c r="T1" s="334" t="s">
        <v>13</v>
      </c>
      <c r="U1" s="334"/>
    </row>
    <row r="2" spans="1:21" ht="15.75" thickBot="1" x14ac:dyDescent="0.3">
      <c r="A2" s="49"/>
      <c r="B2" s="53" t="s">
        <v>269</v>
      </c>
      <c r="C2" s="54" t="s">
        <v>270</v>
      </c>
      <c r="D2" s="55" t="s">
        <v>269</v>
      </c>
      <c r="E2" s="54" t="s">
        <v>270</v>
      </c>
      <c r="F2" s="55" t="s">
        <v>269</v>
      </c>
      <c r="G2" s="54" t="s">
        <v>270</v>
      </c>
      <c r="H2" s="55" t="s">
        <v>269</v>
      </c>
      <c r="I2" s="54" t="s">
        <v>270</v>
      </c>
      <c r="J2" s="55" t="s">
        <v>269</v>
      </c>
      <c r="K2" s="54" t="s">
        <v>270</v>
      </c>
      <c r="L2" s="55" t="s">
        <v>269</v>
      </c>
      <c r="M2" s="54" t="s">
        <v>270</v>
      </c>
      <c r="N2" s="55" t="s">
        <v>269</v>
      </c>
      <c r="O2" s="54" t="s">
        <v>270</v>
      </c>
      <c r="P2" s="55" t="s">
        <v>269</v>
      </c>
      <c r="Q2" s="54" t="s">
        <v>270</v>
      </c>
      <c r="R2" s="55" t="s">
        <v>269</v>
      </c>
      <c r="S2" s="54" t="s">
        <v>270</v>
      </c>
      <c r="T2" s="55" t="s">
        <v>269</v>
      </c>
      <c r="U2" s="54" t="s">
        <v>270</v>
      </c>
    </row>
    <row r="3" spans="1:21" x14ac:dyDescent="0.2">
      <c r="A3" s="50">
        <v>1</v>
      </c>
      <c r="B3" s="102">
        <v>7.5</v>
      </c>
      <c r="C3" s="52">
        <v>64.5</v>
      </c>
      <c r="D3" s="105">
        <v>-1.5</v>
      </c>
      <c r="E3" s="52">
        <v>37.5</v>
      </c>
      <c r="F3" s="105">
        <v>-2.5</v>
      </c>
      <c r="G3" s="52">
        <v>33</v>
      </c>
      <c r="H3" s="154">
        <v>0</v>
      </c>
      <c r="I3" s="52">
        <v>34.5</v>
      </c>
      <c r="J3" s="105">
        <v>-2</v>
      </c>
      <c r="K3" s="52">
        <v>40.5</v>
      </c>
      <c r="L3" s="105">
        <v>-0.5</v>
      </c>
      <c r="M3" s="52">
        <v>47</v>
      </c>
      <c r="N3" s="105">
        <v>-2</v>
      </c>
      <c r="O3" s="52">
        <v>39.5</v>
      </c>
      <c r="P3" s="105">
        <v>4.5</v>
      </c>
      <c r="Q3" s="52">
        <v>41.5</v>
      </c>
      <c r="R3" s="154">
        <v>0.5</v>
      </c>
      <c r="S3" s="45">
        <v>42.5</v>
      </c>
      <c r="T3" s="105">
        <v>0</v>
      </c>
      <c r="U3" s="52">
        <v>58.5</v>
      </c>
    </row>
    <row r="4" spans="1:21" x14ac:dyDescent="0.2">
      <c r="A4" s="50">
        <v>2</v>
      </c>
      <c r="B4" s="103">
        <v>-1</v>
      </c>
      <c r="C4" s="45">
        <v>45</v>
      </c>
      <c r="D4" s="154">
        <v>3</v>
      </c>
      <c r="E4" s="45">
        <v>61.5</v>
      </c>
      <c r="F4" s="154">
        <v>2.5</v>
      </c>
      <c r="G4" s="45">
        <v>51.5</v>
      </c>
      <c r="H4" s="154">
        <v>-1</v>
      </c>
      <c r="I4" s="45">
        <v>35.5</v>
      </c>
      <c r="J4" s="154">
        <v>-0.5</v>
      </c>
      <c r="K4" s="45">
        <v>45.5</v>
      </c>
      <c r="L4" s="154">
        <v>9.5</v>
      </c>
      <c r="M4" s="45">
        <v>53</v>
      </c>
      <c r="N4" s="154">
        <v>-1.5</v>
      </c>
      <c r="O4" s="45">
        <v>26.5</v>
      </c>
      <c r="P4" s="154">
        <v>4.5</v>
      </c>
      <c r="Q4" s="45">
        <v>45</v>
      </c>
      <c r="R4" s="154">
        <v>3</v>
      </c>
      <c r="S4" s="45">
        <v>27</v>
      </c>
      <c r="T4" s="154">
        <v>-0.5</v>
      </c>
      <c r="U4" s="45">
        <v>35</v>
      </c>
    </row>
    <row r="5" spans="1:21" x14ac:dyDescent="0.2">
      <c r="A5" s="50">
        <v>3</v>
      </c>
      <c r="B5" s="103">
        <v>4</v>
      </c>
      <c r="C5" s="45">
        <v>46.5</v>
      </c>
      <c r="D5" s="154">
        <v>-1.5</v>
      </c>
      <c r="E5" s="45">
        <v>51.5</v>
      </c>
      <c r="F5" s="154">
        <v>-1.5</v>
      </c>
      <c r="G5" s="45">
        <v>33</v>
      </c>
      <c r="H5" s="154">
        <v>3.5</v>
      </c>
      <c r="I5" s="45">
        <v>46</v>
      </c>
      <c r="J5" s="154">
        <v>-3.5</v>
      </c>
      <c r="K5" s="45">
        <v>28.5</v>
      </c>
      <c r="L5" s="154">
        <v>3</v>
      </c>
      <c r="M5" s="45">
        <v>39</v>
      </c>
      <c r="N5" s="154">
        <v>-1</v>
      </c>
      <c r="O5" s="45">
        <v>18</v>
      </c>
      <c r="P5" s="154">
        <v>0</v>
      </c>
      <c r="Q5" s="45">
        <v>45</v>
      </c>
      <c r="R5" s="154">
        <v>-0.5</v>
      </c>
      <c r="S5" s="45">
        <v>34</v>
      </c>
      <c r="T5" s="154">
        <v>1.5</v>
      </c>
      <c r="U5" s="45">
        <v>57</v>
      </c>
    </row>
    <row r="6" spans="1:21" x14ac:dyDescent="0.2">
      <c r="A6" s="50">
        <v>4</v>
      </c>
      <c r="B6" s="103">
        <v>-0.5</v>
      </c>
      <c r="C6" s="45">
        <v>40</v>
      </c>
      <c r="D6" s="154">
        <v>8</v>
      </c>
      <c r="E6" s="45">
        <v>45</v>
      </c>
      <c r="F6" s="154">
        <v>1.5</v>
      </c>
      <c r="G6" s="45">
        <v>44.5</v>
      </c>
      <c r="H6" s="154">
        <v>4</v>
      </c>
      <c r="I6" s="45">
        <v>65</v>
      </c>
      <c r="J6" s="154">
        <v>-1</v>
      </c>
      <c r="K6" s="45">
        <v>51.5</v>
      </c>
      <c r="L6" s="154">
        <v>0</v>
      </c>
      <c r="M6" s="45">
        <v>35.5</v>
      </c>
      <c r="N6" s="154">
        <v>7</v>
      </c>
      <c r="O6" s="45">
        <v>28</v>
      </c>
      <c r="P6" s="154">
        <v>1.5</v>
      </c>
      <c r="Q6" s="45">
        <v>56.5</v>
      </c>
      <c r="R6" s="154">
        <v>0</v>
      </c>
      <c r="S6" s="45">
        <v>10.5</v>
      </c>
      <c r="T6" s="154">
        <v>-0.5</v>
      </c>
      <c r="U6" s="45">
        <v>40.5</v>
      </c>
    </row>
    <row r="7" spans="1:21" x14ac:dyDescent="0.2">
      <c r="A7" s="50">
        <v>5</v>
      </c>
      <c r="B7" s="103">
        <v>-0.5</v>
      </c>
      <c r="C7" s="45">
        <v>35.5</v>
      </c>
      <c r="D7" s="154">
        <v>-1</v>
      </c>
      <c r="E7" s="45">
        <v>32</v>
      </c>
      <c r="F7" s="154">
        <v>1</v>
      </c>
      <c r="G7" s="45">
        <v>38</v>
      </c>
      <c r="H7" s="154">
        <v>3</v>
      </c>
      <c r="I7" s="45">
        <v>53.5</v>
      </c>
      <c r="J7" s="154">
        <v>-2.5</v>
      </c>
      <c r="K7" s="45">
        <v>39.5</v>
      </c>
      <c r="L7" s="154">
        <v>3.5</v>
      </c>
      <c r="M7" s="45">
        <v>50</v>
      </c>
      <c r="N7" s="154">
        <v>1</v>
      </c>
      <c r="O7" s="45">
        <v>31</v>
      </c>
      <c r="P7" s="154">
        <v>13</v>
      </c>
      <c r="Q7" s="45">
        <v>57</v>
      </c>
      <c r="R7" s="154">
        <v>0</v>
      </c>
      <c r="S7" s="45">
        <v>24.5</v>
      </c>
      <c r="T7" s="154">
        <v>-1</v>
      </c>
      <c r="U7" s="45">
        <v>37.5</v>
      </c>
    </row>
    <row r="8" spans="1:21" x14ac:dyDescent="0.2">
      <c r="A8" s="50">
        <v>6</v>
      </c>
      <c r="B8" s="103">
        <v>0</v>
      </c>
      <c r="C8" s="45">
        <v>35.5</v>
      </c>
      <c r="D8" s="154">
        <v>4.5</v>
      </c>
      <c r="E8" s="45">
        <v>39</v>
      </c>
      <c r="F8" s="154">
        <v>6</v>
      </c>
      <c r="G8" s="45">
        <v>26.5</v>
      </c>
      <c r="H8" s="154">
        <v>-1.5</v>
      </c>
      <c r="I8" s="45">
        <v>44</v>
      </c>
      <c r="J8" s="154">
        <v>-3</v>
      </c>
      <c r="K8" s="45">
        <v>39.5</v>
      </c>
      <c r="L8" s="154">
        <v>3.5</v>
      </c>
      <c r="M8" s="45">
        <v>40.5</v>
      </c>
      <c r="N8" s="154">
        <v>2</v>
      </c>
      <c r="O8" s="45">
        <v>38.5</v>
      </c>
      <c r="P8" s="154">
        <v>4</v>
      </c>
      <c r="Q8" s="45">
        <v>62</v>
      </c>
      <c r="R8" s="154">
        <v>0</v>
      </c>
      <c r="S8" s="45">
        <v>41</v>
      </c>
      <c r="T8" s="154">
        <v>3</v>
      </c>
      <c r="U8" s="45">
        <v>38.5</v>
      </c>
    </row>
    <row r="9" spans="1:21" x14ac:dyDescent="0.2">
      <c r="A9" s="50">
        <v>7</v>
      </c>
      <c r="B9" s="103">
        <v>-0.5</v>
      </c>
      <c r="C9" s="45">
        <v>48</v>
      </c>
      <c r="D9" s="154">
        <v>-0.5</v>
      </c>
      <c r="E9" s="45">
        <v>9.5</v>
      </c>
      <c r="F9" s="154">
        <v>1</v>
      </c>
      <c r="G9" s="45">
        <v>19</v>
      </c>
      <c r="H9" s="154">
        <v>-1</v>
      </c>
      <c r="I9" s="45">
        <v>51.5</v>
      </c>
      <c r="J9" s="154">
        <v>-3</v>
      </c>
      <c r="K9" s="45">
        <v>51</v>
      </c>
      <c r="L9" s="154">
        <v>9.5</v>
      </c>
      <c r="M9" s="45">
        <v>47.5</v>
      </c>
      <c r="N9" s="154">
        <v>-2</v>
      </c>
      <c r="O9" s="45">
        <v>44</v>
      </c>
      <c r="P9" s="154">
        <v>4</v>
      </c>
      <c r="Q9" s="45">
        <v>38.5</v>
      </c>
      <c r="R9" s="154">
        <v>0</v>
      </c>
      <c r="S9" s="45">
        <v>0</v>
      </c>
      <c r="T9" s="154">
        <v>4</v>
      </c>
      <c r="U9" s="45">
        <v>54.5</v>
      </c>
    </row>
    <row r="10" spans="1:21" x14ac:dyDescent="0.2">
      <c r="A10" s="50">
        <v>8</v>
      </c>
      <c r="B10" s="103">
        <v>7.5</v>
      </c>
      <c r="C10" s="45">
        <v>45</v>
      </c>
      <c r="D10" s="154">
        <v>0</v>
      </c>
      <c r="E10" s="45">
        <v>17</v>
      </c>
      <c r="F10" s="154">
        <v>-2.5</v>
      </c>
      <c r="G10" s="45">
        <v>17</v>
      </c>
      <c r="H10" s="154">
        <v>0</v>
      </c>
      <c r="I10" s="45">
        <v>36</v>
      </c>
      <c r="J10" s="154">
        <v>-1.5</v>
      </c>
      <c r="K10" s="45">
        <v>53</v>
      </c>
      <c r="L10" s="154">
        <v>7</v>
      </c>
      <c r="M10" s="45">
        <v>45</v>
      </c>
      <c r="N10" s="154">
        <v>1</v>
      </c>
      <c r="O10" s="45">
        <v>41.5</v>
      </c>
      <c r="P10" s="154">
        <v>0</v>
      </c>
      <c r="Q10" s="45">
        <v>10.5</v>
      </c>
      <c r="R10" s="154">
        <v>-1</v>
      </c>
      <c r="S10" s="45">
        <v>31</v>
      </c>
      <c r="T10" s="154">
        <v>-0.5</v>
      </c>
      <c r="U10" s="45">
        <v>37.5</v>
      </c>
    </row>
    <row r="11" spans="1:21" x14ac:dyDescent="0.2">
      <c r="A11" s="50">
        <v>9</v>
      </c>
      <c r="B11" s="103">
        <v>7.5</v>
      </c>
      <c r="C11" s="45">
        <v>46.5</v>
      </c>
      <c r="D11" s="154">
        <v>-0.5</v>
      </c>
      <c r="E11" s="45">
        <v>29.5</v>
      </c>
      <c r="F11" s="154">
        <v>1.5</v>
      </c>
      <c r="G11" s="45">
        <v>50</v>
      </c>
      <c r="H11" s="154">
        <v>3.5</v>
      </c>
      <c r="I11" s="45">
        <v>47</v>
      </c>
      <c r="J11" s="154">
        <v>1</v>
      </c>
      <c r="K11" s="45">
        <v>43</v>
      </c>
      <c r="L11" s="154">
        <v>5.5</v>
      </c>
      <c r="M11" s="45">
        <v>46.5</v>
      </c>
      <c r="N11" s="154">
        <v>4</v>
      </c>
      <c r="O11" s="45">
        <v>33.5</v>
      </c>
      <c r="P11" s="154">
        <v>0</v>
      </c>
      <c r="Q11" s="45">
        <v>22</v>
      </c>
      <c r="R11" s="154">
        <v>4</v>
      </c>
      <c r="S11" s="45">
        <v>29</v>
      </c>
      <c r="T11" s="154">
        <v>-0.5</v>
      </c>
      <c r="U11" s="45">
        <v>56.5</v>
      </c>
    </row>
    <row r="12" spans="1:21" x14ac:dyDescent="0.2">
      <c r="A12" s="50">
        <v>10</v>
      </c>
      <c r="B12" s="103">
        <v>1</v>
      </c>
      <c r="C12" s="45">
        <v>42.5</v>
      </c>
      <c r="D12" s="154">
        <v>3</v>
      </c>
      <c r="E12" s="45">
        <v>46.5</v>
      </c>
      <c r="F12" s="154">
        <v>11.5</v>
      </c>
      <c r="G12" s="45">
        <v>67</v>
      </c>
      <c r="H12" s="154">
        <v>0</v>
      </c>
      <c r="I12" s="45">
        <v>54.5</v>
      </c>
      <c r="J12" s="154">
        <v>-4.5</v>
      </c>
      <c r="K12" s="45">
        <v>23</v>
      </c>
      <c r="L12" s="154">
        <v>7.5</v>
      </c>
      <c r="M12" s="45">
        <v>44</v>
      </c>
      <c r="N12" s="154">
        <v>0.5</v>
      </c>
      <c r="O12" s="45">
        <v>19</v>
      </c>
      <c r="P12" s="154">
        <v>-0.5</v>
      </c>
      <c r="Q12" s="45">
        <v>23</v>
      </c>
      <c r="R12" s="154">
        <v>0.5</v>
      </c>
      <c r="S12" s="45">
        <v>29.5</v>
      </c>
      <c r="T12" s="154">
        <v>-1</v>
      </c>
      <c r="U12" s="45">
        <v>39</v>
      </c>
    </row>
    <row r="13" spans="1:21" x14ac:dyDescent="0.2">
      <c r="A13" s="50">
        <v>11</v>
      </c>
      <c r="B13" s="103">
        <v>5</v>
      </c>
      <c r="C13" s="45">
        <v>42</v>
      </c>
      <c r="D13" s="154">
        <v>3</v>
      </c>
      <c r="E13" s="45">
        <v>50.5</v>
      </c>
      <c r="F13" s="154">
        <v>-1</v>
      </c>
      <c r="G13" s="45">
        <v>19</v>
      </c>
      <c r="H13" s="154">
        <v>-1</v>
      </c>
      <c r="I13" s="45">
        <v>45.5</v>
      </c>
      <c r="J13" s="154">
        <v>-3</v>
      </c>
      <c r="K13" s="45">
        <v>31.5</v>
      </c>
      <c r="L13" s="154">
        <v>6</v>
      </c>
      <c r="M13" s="45">
        <v>54.5</v>
      </c>
      <c r="N13" s="154">
        <v>-2.5</v>
      </c>
      <c r="O13" s="45">
        <v>35.5</v>
      </c>
      <c r="P13" s="154">
        <v>0</v>
      </c>
      <c r="Q13" s="45">
        <v>26</v>
      </c>
      <c r="R13" s="154">
        <v>-1</v>
      </c>
      <c r="S13" s="45">
        <v>22</v>
      </c>
      <c r="T13" s="154">
        <v>0</v>
      </c>
      <c r="U13" s="45">
        <v>33.5</v>
      </c>
    </row>
    <row r="14" spans="1:21" x14ac:dyDescent="0.2">
      <c r="A14" s="50">
        <v>12</v>
      </c>
      <c r="B14" s="103">
        <v>-0.5</v>
      </c>
      <c r="C14" s="45">
        <v>16</v>
      </c>
      <c r="D14" s="154">
        <v>1</v>
      </c>
      <c r="E14" s="45">
        <v>37</v>
      </c>
      <c r="F14" s="154">
        <v>1</v>
      </c>
      <c r="G14" s="45">
        <v>17.5</v>
      </c>
      <c r="H14" s="154">
        <v>1.5</v>
      </c>
      <c r="I14" s="45">
        <v>55.5</v>
      </c>
      <c r="J14" s="154">
        <v>2</v>
      </c>
      <c r="K14" s="45">
        <v>20</v>
      </c>
      <c r="L14" s="154">
        <v>8.5</v>
      </c>
      <c r="M14" s="45">
        <v>60</v>
      </c>
      <c r="N14" s="154">
        <v>-1</v>
      </c>
      <c r="O14" s="45">
        <v>34.5</v>
      </c>
      <c r="P14" s="154">
        <v>-3</v>
      </c>
      <c r="Q14" s="45">
        <v>26</v>
      </c>
      <c r="R14" s="154">
        <v>-0.5</v>
      </c>
      <c r="S14" s="45">
        <v>16</v>
      </c>
      <c r="T14" s="154">
        <v>3.5</v>
      </c>
      <c r="U14" s="45">
        <v>41</v>
      </c>
    </row>
    <row r="15" spans="1:21" x14ac:dyDescent="0.2">
      <c r="A15" s="50">
        <v>13</v>
      </c>
      <c r="B15" s="103">
        <v>4.5</v>
      </c>
      <c r="C15" s="45">
        <v>41</v>
      </c>
      <c r="D15" s="154">
        <v>6</v>
      </c>
      <c r="E15" s="45">
        <v>38</v>
      </c>
      <c r="F15" s="154">
        <v>2</v>
      </c>
      <c r="G15" s="45">
        <v>48.5</v>
      </c>
      <c r="H15" s="154">
        <v>-0.5</v>
      </c>
      <c r="I15" s="45">
        <v>57.5</v>
      </c>
      <c r="J15" s="154">
        <v>-3</v>
      </c>
      <c r="K15" s="45">
        <v>31</v>
      </c>
      <c r="L15" s="154">
        <v>4</v>
      </c>
      <c r="M15" s="45">
        <v>27.5</v>
      </c>
      <c r="N15" s="154">
        <v>4</v>
      </c>
      <c r="O15" s="45">
        <v>47</v>
      </c>
      <c r="P15" s="154">
        <v>4.5</v>
      </c>
      <c r="Q15" s="45">
        <v>58</v>
      </c>
      <c r="R15" s="154">
        <v>0</v>
      </c>
      <c r="S15" s="45">
        <v>0</v>
      </c>
      <c r="T15" s="154">
        <v>4</v>
      </c>
      <c r="U15" s="45">
        <v>41.5</v>
      </c>
    </row>
    <row r="16" spans="1:21" x14ac:dyDescent="0.2">
      <c r="A16" s="50">
        <v>14</v>
      </c>
      <c r="B16" s="103">
        <v>0</v>
      </c>
      <c r="C16" s="45">
        <v>39</v>
      </c>
      <c r="D16" s="154">
        <v>-0.5</v>
      </c>
      <c r="E16" s="45">
        <v>16.5</v>
      </c>
      <c r="F16" s="154">
        <v>-0.5</v>
      </c>
      <c r="G16" s="45">
        <v>16</v>
      </c>
      <c r="H16" s="154">
        <v>0</v>
      </c>
      <c r="I16" s="45">
        <v>35</v>
      </c>
      <c r="J16" s="154">
        <v>-0.5</v>
      </c>
      <c r="K16" s="45">
        <v>22.5</v>
      </c>
      <c r="L16" s="154">
        <v>-0.5</v>
      </c>
      <c r="M16" s="45">
        <v>30</v>
      </c>
      <c r="N16" s="154">
        <v>-2</v>
      </c>
      <c r="O16" s="45">
        <v>49.5</v>
      </c>
      <c r="P16" s="154">
        <v>0.5</v>
      </c>
      <c r="Q16" s="45">
        <v>35</v>
      </c>
      <c r="R16" s="154">
        <v>0</v>
      </c>
      <c r="S16" s="45">
        <v>17.5</v>
      </c>
      <c r="T16" s="154">
        <v>0</v>
      </c>
      <c r="U16" s="45">
        <v>33.5</v>
      </c>
    </row>
    <row r="17" spans="1:21" x14ac:dyDescent="0.2">
      <c r="A17" s="50">
        <v>15</v>
      </c>
      <c r="B17" s="103">
        <v>-0.5</v>
      </c>
      <c r="C17" s="45">
        <v>58</v>
      </c>
      <c r="D17" s="154">
        <v>1</v>
      </c>
      <c r="E17" s="45">
        <v>49.5</v>
      </c>
      <c r="F17" s="154">
        <v>0.5</v>
      </c>
      <c r="G17" s="45">
        <v>42.5</v>
      </c>
      <c r="H17" s="154">
        <v>-0.5</v>
      </c>
      <c r="I17" s="45">
        <v>40</v>
      </c>
      <c r="J17" s="154">
        <v>-2.5</v>
      </c>
      <c r="K17" s="45">
        <v>39</v>
      </c>
      <c r="L17" s="154">
        <v>0</v>
      </c>
      <c r="M17" s="45">
        <v>17</v>
      </c>
      <c r="N17" s="154">
        <v>1</v>
      </c>
      <c r="O17" s="45">
        <v>37.5</v>
      </c>
      <c r="P17" s="154">
        <v>-0.5</v>
      </c>
      <c r="Q17" s="45">
        <v>23</v>
      </c>
      <c r="R17" s="154">
        <v>4.5</v>
      </c>
      <c r="S17" s="45">
        <v>41.5</v>
      </c>
      <c r="T17" s="154">
        <v>-0.5</v>
      </c>
      <c r="U17" s="45">
        <v>35</v>
      </c>
    </row>
    <row r="18" spans="1:21" x14ac:dyDescent="0.2">
      <c r="A18" s="50">
        <v>16</v>
      </c>
      <c r="B18" s="103">
        <v>-0.5</v>
      </c>
      <c r="C18" s="45">
        <v>48.5</v>
      </c>
      <c r="D18" s="154">
        <v>-1.5</v>
      </c>
      <c r="E18" s="45">
        <v>45.5</v>
      </c>
      <c r="F18" s="154">
        <v>3</v>
      </c>
      <c r="G18" s="45">
        <v>51.5</v>
      </c>
      <c r="H18" s="154">
        <v>2.5</v>
      </c>
      <c r="I18" s="45">
        <v>43</v>
      </c>
      <c r="J18" s="154">
        <v>-2</v>
      </c>
      <c r="K18" s="45">
        <v>46</v>
      </c>
      <c r="L18" s="154">
        <v>1</v>
      </c>
      <c r="M18" s="45">
        <v>25</v>
      </c>
      <c r="N18" s="154">
        <v>4.5</v>
      </c>
      <c r="O18" s="45">
        <v>59</v>
      </c>
      <c r="P18" s="154">
        <v>0.5</v>
      </c>
      <c r="Q18" s="45">
        <v>19.5</v>
      </c>
      <c r="R18" s="154">
        <v>-1</v>
      </c>
      <c r="S18" s="45">
        <v>29.5</v>
      </c>
      <c r="T18" s="154">
        <v>2</v>
      </c>
      <c r="U18" s="45">
        <v>43</v>
      </c>
    </row>
    <row r="19" spans="1:21" x14ac:dyDescent="0.2">
      <c r="A19" s="50">
        <v>17</v>
      </c>
      <c r="B19" s="103">
        <v>3.5</v>
      </c>
      <c r="C19" s="45">
        <v>52</v>
      </c>
      <c r="D19" s="154">
        <v>0.5</v>
      </c>
      <c r="E19" s="45">
        <v>41.5</v>
      </c>
      <c r="F19" s="154">
        <v>-2.5</v>
      </c>
      <c r="G19" s="45">
        <v>43</v>
      </c>
      <c r="H19" s="154">
        <v>4</v>
      </c>
      <c r="I19" s="45">
        <v>52.5</v>
      </c>
      <c r="J19" s="154">
        <v>-2.5</v>
      </c>
      <c r="K19" s="45">
        <v>47</v>
      </c>
      <c r="L19" s="154">
        <v>0</v>
      </c>
      <c r="M19" s="45">
        <v>11.5</v>
      </c>
      <c r="N19" s="154">
        <v>7.5</v>
      </c>
      <c r="O19" s="45">
        <v>67.5</v>
      </c>
      <c r="P19" s="154">
        <v>-1</v>
      </c>
      <c r="Q19" s="45">
        <v>27.5</v>
      </c>
      <c r="R19" s="154">
        <v>-0.5</v>
      </c>
      <c r="S19" s="45">
        <v>29.5</v>
      </c>
      <c r="T19" s="154">
        <v>-1</v>
      </c>
      <c r="U19" s="45">
        <v>37</v>
      </c>
    </row>
    <row r="20" spans="1:21" x14ac:dyDescent="0.2">
      <c r="A20" s="50">
        <v>18</v>
      </c>
      <c r="B20" s="103">
        <v>3.5</v>
      </c>
      <c r="C20" s="45">
        <v>52</v>
      </c>
      <c r="D20" s="154">
        <v>-0.5</v>
      </c>
      <c r="E20" s="45">
        <v>35.5</v>
      </c>
      <c r="F20" s="154">
        <v>-1.5</v>
      </c>
      <c r="G20" s="45">
        <v>37</v>
      </c>
      <c r="H20" s="154">
        <v>4.5</v>
      </c>
      <c r="I20" s="45">
        <v>46.5</v>
      </c>
      <c r="J20" s="154">
        <v>7</v>
      </c>
      <c r="K20" s="45">
        <v>57.5</v>
      </c>
      <c r="L20" s="154">
        <v>5.5</v>
      </c>
      <c r="M20" s="45">
        <v>31</v>
      </c>
      <c r="N20" s="154">
        <v>4</v>
      </c>
      <c r="O20" s="45">
        <v>67</v>
      </c>
      <c r="P20" s="154">
        <v>4.5</v>
      </c>
      <c r="Q20" s="45">
        <v>17.5</v>
      </c>
      <c r="R20" s="154">
        <v>3.5</v>
      </c>
      <c r="S20" s="45">
        <v>45.5</v>
      </c>
      <c r="T20" s="154">
        <v>-1</v>
      </c>
      <c r="U20" s="45">
        <v>40</v>
      </c>
    </row>
    <row r="21" spans="1:21" x14ac:dyDescent="0.2">
      <c r="A21" s="50">
        <v>19</v>
      </c>
      <c r="B21" s="103">
        <v>-0.5</v>
      </c>
      <c r="C21" s="45">
        <v>35.5</v>
      </c>
      <c r="D21" s="154">
        <v>9.5</v>
      </c>
      <c r="E21" s="45">
        <v>64.5</v>
      </c>
      <c r="F21" s="154">
        <v>3</v>
      </c>
      <c r="G21" s="45">
        <v>22.5</v>
      </c>
      <c r="H21" s="154">
        <v>4</v>
      </c>
      <c r="I21" s="45">
        <v>52.5</v>
      </c>
      <c r="J21" s="154">
        <v>5.5</v>
      </c>
      <c r="K21" s="45">
        <v>60.5</v>
      </c>
      <c r="L21" s="154">
        <v>3</v>
      </c>
      <c r="M21" s="45">
        <v>45.5</v>
      </c>
      <c r="N21" s="154">
        <v>0</v>
      </c>
      <c r="O21" s="156">
        <v>53.5</v>
      </c>
      <c r="P21" s="154">
        <v>0</v>
      </c>
      <c r="Q21" s="45">
        <v>5</v>
      </c>
      <c r="R21" s="154">
        <v>0</v>
      </c>
      <c r="S21" s="45">
        <v>30</v>
      </c>
      <c r="T21" s="154">
        <v>4.5</v>
      </c>
      <c r="U21" s="45">
        <v>51.5</v>
      </c>
    </row>
    <row r="22" spans="1:21" x14ac:dyDescent="0.2">
      <c r="A22" s="50">
        <v>20</v>
      </c>
      <c r="B22" s="103">
        <v>-2</v>
      </c>
      <c r="C22" s="45">
        <v>52.5</v>
      </c>
      <c r="D22" s="154">
        <v>0</v>
      </c>
      <c r="E22" s="45">
        <v>39.5</v>
      </c>
      <c r="F22" s="154">
        <v>-3.5</v>
      </c>
      <c r="G22" s="45">
        <v>38</v>
      </c>
      <c r="H22" s="154">
        <v>-1</v>
      </c>
      <c r="I22" s="45">
        <v>40.5</v>
      </c>
      <c r="J22" s="154">
        <v>0</v>
      </c>
      <c r="K22" s="45">
        <v>46</v>
      </c>
      <c r="L22" s="154">
        <v>-0.5</v>
      </c>
      <c r="M22" s="45">
        <v>32.5</v>
      </c>
      <c r="N22" s="154">
        <v>0</v>
      </c>
      <c r="O22" s="45">
        <v>23</v>
      </c>
      <c r="P22" s="154">
        <v>4</v>
      </c>
      <c r="Q22" s="45">
        <v>22.5</v>
      </c>
      <c r="R22" s="154">
        <v>4</v>
      </c>
      <c r="S22" s="45">
        <v>39</v>
      </c>
      <c r="T22" s="154">
        <v>2</v>
      </c>
      <c r="U22" s="45">
        <v>62</v>
      </c>
    </row>
    <row r="23" spans="1:21" x14ac:dyDescent="0.2">
      <c r="A23" s="50">
        <v>21</v>
      </c>
      <c r="B23" s="103">
        <v>4.5</v>
      </c>
      <c r="C23" s="45">
        <v>40</v>
      </c>
      <c r="D23" s="154">
        <v>-0.5</v>
      </c>
      <c r="E23" s="45">
        <v>41</v>
      </c>
      <c r="F23" s="154">
        <v>5.5</v>
      </c>
      <c r="G23" s="45">
        <v>61</v>
      </c>
      <c r="H23" s="154">
        <v>4</v>
      </c>
      <c r="I23" s="45">
        <v>47</v>
      </c>
      <c r="J23" s="154">
        <v>-4</v>
      </c>
      <c r="K23" s="45">
        <v>47</v>
      </c>
      <c r="L23" s="154">
        <v>4</v>
      </c>
      <c r="M23" s="45">
        <v>29</v>
      </c>
      <c r="N23" s="154">
        <v>2.5</v>
      </c>
      <c r="O23" s="45">
        <v>45</v>
      </c>
      <c r="P23" s="154">
        <v>0</v>
      </c>
      <c r="Q23" s="45">
        <v>34</v>
      </c>
      <c r="R23" s="154">
        <v>-0.5</v>
      </c>
      <c r="S23" s="45">
        <v>24</v>
      </c>
      <c r="T23" s="154">
        <v>0.5</v>
      </c>
      <c r="U23" s="45">
        <v>30.5</v>
      </c>
    </row>
    <row r="24" spans="1:21" x14ac:dyDescent="0.2">
      <c r="A24" s="50">
        <v>22</v>
      </c>
      <c r="B24" s="103">
        <v>1</v>
      </c>
      <c r="C24" s="45">
        <v>30.5</v>
      </c>
      <c r="D24" s="154">
        <v>0.5</v>
      </c>
      <c r="E24" s="45">
        <v>57</v>
      </c>
      <c r="F24" s="154">
        <v>1</v>
      </c>
      <c r="G24" s="45">
        <v>47.5</v>
      </c>
      <c r="H24" s="154">
        <v>3.5</v>
      </c>
      <c r="I24" s="45">
        <v>45.5</v>
      </c>
      <c r="J24" s="154">
        <v>-1.5</v>
      </c>
      <c r="K24" s="45">
        <v>38</v>
      </c>
      <c r="L24" s="154">
        <v>-0.5</v>
      </c>
      <c r="M24" s="45">
        <v>39.5</v>
      </c>
      <c r="N24" s="154">
        <v>-0.5</v>
      </c>
      <c r="O24" s="45">
        <v>39</v>
      </c>
      <c r="P24" s="154">
        <v>6.5</v>
      </c>
      <c r="Q24" s="45">
        <v>42.5</v>
      </c>
      <c r="R24" s="154">
        <v>0</v>
      </c>
      <c r="S24" s="45">
        <v>12</v>
      </c>
      <c r="T24" s="154">
        <v>4</v>
      </c>
      <c r="U24" s="45">
        <v>44.5</v>
      </c>
    </row>
    <row r="25" spans="1:21" x14ac:dyDescent="0.2">
      <c r="A25" s="50">
        <v>23</v>
      </c>
      <c r="B25" s="103">
        <v>-0.5</v>
      </c>
      <c r="C25" s="45">
        <v>33.5</v>
      </c>
      <c r="D25" s="154">
        <v>0</v>
      </c>
      <c r="E25" s="45">
        <v>58</v>
      </c>
      <c r="F25" s="154">
        <v>1</v>
      </c>
      <c r="G25" s="45">
        <v>23</v>
      </c>
      <c r="H25" s="154">
        <v>-1</v>
      </c>
      <c r="I25" s="45">
        <v>46</v>
      </c>
      <c r="J25" s="154">
        <v>4</v>
      </c>
      <c r="K25" s="45">
        <v>71.5</v>
      </c>
      <c r="L25" s="154">
        <v>3</v>
      </c>
      <c r="M25" s="45">
        <v>31</v>
      </c>
      <c r="N25" s="154">
        <v>0</v>
      </c>
      <c r="O25" s="45">
        <v>18</v>
      </c>
      <c r="P25" s="154">
        <v>6.5</v>
      </c>
      <c r="Q25" s="45">
        <v>55</v>
      </c>
      <c r="R25" s="154">
        <v>0</v>
      </c>
      <c r="S25" s="45">
        <v>41.5</v>
      </c>
      <c r="T25" s="154">
        <v>1</v>
      </c>
      <c r="U25" s="45">
        <v>30.5</v>
      </c>
    </row>
    <row r="26" spans="1:21" x14ac:dyDescent="0.2">
      <c r="A26" s="50">
        <v>24</v>
      </c>
      <c r="B26" s="103">
        <v>11</v>
      </c>
      <c r="C26" s="45">
        <v>56.5</v>
      </c>
      <c r="D26" s="154">
        <v>7</v>
      </c>
      <c r="E26" s="45">
        <v>42.5</v>
      </c>
      <c r="F26" s="154">
        <v>-1</v>
      </c>
      <c r="G26" s="45">
        <v>5</v>
      </c>
      <c r="H26" s="154">
        <v>3.5</v>
      </c>
      <c r="I26" s="45">
        <v>43.5</v>
      </c>
      <c r="J26" s="154">
        <v>3.5</v>
      </c>
      <c r="K26" s="45">
        <v>64</v>
      </c>
      <c r="L26" s="154">
        <v>3.5</v>
      </c>
      <c r="M26" s="45">
        <v>39</v>
      </c>
      <c r="N26" s="154">
        <v>-0.5</v>
      </c>
      <c r="O26" s="45">
        <v>28.5</v>
      </c>
      <c r="P26" s="154">
        <v>0</v>
      </c>
      <c r="Q26" s="45">
        <v>45</v>
      </c>
      <c r="R26" s="154">
        <v>-0.5</v>
      </c>
      <c r="S26" s="45">
        <v>28</v>
      </c>
      <c r="T26" s="154">
        <v>3.5</v>
      </c>
      <c r="U26" s="45">
        <v>43.5</v>
      </c>
    </row>
    <row r="27" spans="1:21" x14ac:dyDescent="0.2">
      <c r="A27" s="50">
        <v>25</v>
      </c>
      <c r="B27" s="103">
        <v>5.5</v>
      </c>
      <c r="C27" s="45">
        <v>64.5</v>
      </c>
      <c r="D27" s="154">
        <v>-1</v>
      </c>
      <c r="E27" s="45">
        <v>39.5</v>
      </c>
      <c r="F27" s="154">
        <v>-1</v>
      </c>
      <c r="G27" s="45">
        <v>46.5</v>
      </c>
      <c r="H27" s="154">
        <v>-0.5</v>
      </c>
      <c r="I27" s="45">
        <v>27.5</v>
      </c>
      <c r="J27" s="154">
        <v>-1.5</v>
      </c>
      <c r="K27" s="45">
        <v>42</v>
      </c>
      <c r="L27" s="154">
        <v>4</v>
      </c>
      <c r="M27" s="45">
        <v>40</v>
      </c>
      <c r="N27" s="154">
        <v>6</v>
      </c>
      <c r="O27" s="45">
        <v>43.5</v>
      </c>
      <c r="P27" s="154">
        <v>5</v>
      </c>
      <c r="Q27" s="45">
        <v>45</v>
      </c>
      <c r="R27" s="154">
        <v>3.5</v>
      </c>
      <c r="S27" s="45">
        <v>22</v>
      </c>
      <c r="T27" s="154">
        <v>-0.5</v>
      </c>
      <c r="U27" s="45">
        <v>46</v>
      </c>
    </row>
    <row r="28" spans="1:21" x14ac:dyDescent="0.2">
      <c r="A28" s="50">
        <v>26</v>
      </c>
      <c r="B28" s="103">
        <v>-4.5</v>
      </c>
      <c r="C28" s="45">
        <v>41.5</v>
      </c>
      <c r="D28" s="154">
        <v>1</v>
      </c>
      <c r="E28" s="45">
        <v>32.5</v>
      </c>
      <c r="F28" s="154">
        <v>-3</v>
      </c>
      <c r="G28" s="45">
        <v>29</v>
      </c>
      <c r="H28" s="154">
        <v>-1</v>
      </c>
      <c r="I28" s="45">
        <v>27.5</v>
      </c>
      <c r="J28" s="154">
        <v>-1</v>
      </c>
      <c r="K28" s="45">
        <v>4.5</v>
      </c>
      <c r="L28" s="154">
        <v>0</v>
      </c>
      <c r="M28" s="45">
        <v>28</v>
      </c>
      <c r="N28" s="154">
        <v>5</v>
      </c>
      <c r="O28" s="45">
        <v>53</v>
      </c>
      <c r="P28" s="154">
        <v>0</v>
      </c>
      <c r="Q28" s="45">
        <v>16.5</v>
      </c>
      <c r="R28" s="154">
        <v>-1.5</v>
      </c>
      <c r="S28" s="45">
        <v>29.5</v>
      </c>
      <c r="T28" s="154">
        <v>-0.5</v>
      </c>
      <c r="U28" s="45">
        <v>43</v>
      </c>
    </row>
    <row r="29" spans="1:21" x14ac:dyDescent="0.2">
      <c r="A29" s="50">
        <v>27</v>
      </c>
      <c r="B29" s="103">
        <v>-0.5</v>
      </c>
      <c r="C29" s="45">
        <v>40.5</v>
      </c>
      <c r="D29" s="154">
        <v>3</v>
      </c>
      <c r="E29" s="45">
        <v>55</v>
      </c>
      <c r="F29" s="154">
        <v>1</v>
      </c>
      <c r="G29" s="45">
        <v>48.5</v>
      </c>
      <c r="H29" s="154">
        <v>0</v>
      </c>
      <c r="I29" s="45">
        <v>35.5</v>
      </c>
      <c r="J29" s="154">
        <v>-2</v>
      </c>
      <c r="K29" s="45">
        <v>33</v>
      </c>
      <c r="L29" s="154">
        <v>-0.5</v>
      </c>
      <c r="M29" s="45">
        <v>22.5</v>
      </c>
      <c r="N29" s="154">
        <v>0</v>
      </c>
      <c r="O29" s="45">
        <v>25</v>
      </c>
      <c r="P29" s="154">
        <v>2</v>
      </c>
      <c r="Q29" s="45">
        <v>26.5</v>
      </c>
      <c r="R29" s="154">
        <v>0</v>
      </c>
      <c r="S29" s="45">
        <v>36</v>
      </c>
      <c r="T29" s="154">
        <v>4.5</v>
      </c>
      <c r="U29" s="45">
        <v>54</v>
      </c>
    </row>
    <row r="30" spans="1:21" x14ac:dyDescent="0.2">
      <c r="A30" s="50">
        <v>28</v>
      </c>
      <c r="B30" s="103"/>
      <c r="C30" s="45"/>
      <c r="D30" s="154"/>
      <c r="E30" s="45"/>
      <c r="F30" s="154"/>
      <c r="G30" s="45"/>
      <c r="H30" s="154"/>
      <c r="I30" s="45"/>
      <c r="J30" s="154"/>
      <c r="K30" s="45"/>
      <c r="L30" s="154"/>
      <c r="M30" s="45"/>
      <c r="N30" s="154"/>
      <c r="O30" s="45"/>
      <c r="P30" s="154"/>
      <c r="Q30" s="45"/>
      <c r="R30" s="154"/>
      <c r="S30" s="45"/>
      <c r="T30" s="154"/>
      <c r="U30" s="45"/>
    </row>
    <row r="31" spans="1:21" x14ac:dyDescent="0.2">
      <c r="A31" s="50">
        <v>29</v>
      </c>
      <c r="B31" s="103"/>
      <c r="C31" s="45"/>
      <c r="D31" s="154"/>
      <c r="E31" s="45"/>
      <c r="F31" s="154"/>
      <c r="G31" s="45"/>
      <c r="H31" s="154"/>
      <c r="I31" s="45"/>
      <c r="J31" s="154"/>
      <c r="K31" s="45"/>
      <c r="L31" s="154"/>
      <c r="M31" s="45"/>
      <c r="N31" s="154"/>
      <c r="O31" s="45"/>
      <c r="P31" s="154"/>
      <c r="Q31" s="45"/>
      <c r="R31" s="154"/>
      <c r="S31" s="45"/>
      <c r="T31" s="154"/>
      <c r="U31" s="45"/>
    </row>
    <row r="32" spans="1:21" x14ac:dyDescent="0.2">
      <c r="A32" s="50">
        <v>30</v>
      </c>
      <c r="B32" s="103"/>
      <c r="C32" s="45"/>
      <c r="D32" s="154"/>
      <c r="E32" s="45"/>
      <c r="F32" s="154"/>
      <c r="G32" s="45"/>
      <c r="H32" s="154"/>
      <c r="I32" s="45"/>
      <c r="J32" s="154"/>
      <c r="K32" s="45"/>
      <c r="L32" s="154"/>
      <c r="M32" s="45"/>
      <c r="N32" s="154"/>
      <c r="O32" s="45"/>
      <c r="P32" s="154"/>
      <c r="Q32" s="45"/>
      <c r="R32" s="154"/>
      <c r="S32" s="45"/>
      <c r="T32" s="154"/>
      <c r="U32" s="45"/>
    </row>
    <row r="33" spans="1:21" x14ac:dyDescent="0.2">
      <c r="A33" s="50">
        <v>31</v>
      </c>
      <c r="B33" s="103"/>
      <c r="C33" s="45"/>
      <c r="D33" s="154"/>
      <c r="E33" s="45"/>
      <c r="F33" s="154"/>
      <c r="G33" s="45"/>
      <c r="H33" s="154"/>
      <c r="I33" s="45"/>
      <c r="J33" s="154"/>
      <c r="K33" s="45"/>
      <c r="L33" s="154"/>
      <c r="M33" s="45"/>
      <c r="N33" s="154"/>
      <c r="O33" s="45"/>
      <c r="P33" s="154"/>
      <c r="Q33" s="45"/>
      <c r="R33" s="154"/>
      <c r="S33" s="45"/>
      <c r="T33" s="154"/>
      <c r="U33" s="45"/>
    </row>
    <row r="34" spans="1:21" x14ac:dyDescent="0.2">
      <c r="A34" s="50">
        <v>32</v>
      </c>
      <c r="B34" s="103"/>
      <c r="C34" s="45"/>
      <c r="D34" s="154"/>
      <c r="E34" s="45"/>
      <c r="F34" s="154"/>
      <c r="G34" s="45"/>
      <c r="H34" s="154"/>
      <c r="I34" s="45"/>
      <c r="J34" s="154"/>
      <c r="K34" s="45"/>
      <c r="L34" s="154"/>
      <c r="M34" s="45"/>
      <c r="N34" s="154"/>
      <c r="O34" s="45"/>
      <c r="P34" s="154"/>
      <c r="Q34" s="45"/>
      <c r="R34" s="154"/>
      <c r="S34" s="45"/>
      <c r="T34" s="154"/>
      <c r="U34" s="45"/>
    </row>
    <row r="35" spans="1:21" x14ac:dyDescent="0.2">
      <c r="A35" s="50">
        <v>33</v>
      </c>
      <c r="B35" s="103"/>
      <c r="C35" s="45"/>
      <c r="D35" s="154"/>
      <c r="E35" s="45"/>
      <c r="F35" s="154"/>
      <c r="G35" s="45"/>
      <c r="H35" s="154"/>
      <c r="I35" s="45"/>
      <c r="J35" s="154"/>
      <c r="K35" s="45"/>
      <c r="L35" s="154"/>
      <c r="M35" s="45"/>
      <c r="N35" s="154"/>
      <c r="O35" s="45"/>
      <c r="P35" s="154"/>
      <c r="Q35" s="45"/>
      <c r="R35" s="154"/>
      <c r="S35" s="45"/>
      <c r="T35" s="154"/>
      <c r="U35" s="45"/>
    </row>
    <row r="36" spans="1:21" x14ac:dyDescent="0.2">
      <c r="A36" s="50">
        <v>34</v>
      </c>
      <c r="B36" s="103"/>
      <c r="C36" s="45"/>
      <c r="D36" s="154"/>
      <c r="E36" s="45"/>
      <c r="F36" s="154"/>
      <c r="G36" s="45"/>
      <c r="H36" s="154"/>
      <c r="I36" s="45"/>
      <c r="J36" s="154"/>
      <c r="K36" s="45"/>
      <c r="L36" s="154"/>
      <c r="M36" s="45"/>
      <c r="N36" s="154"/>
      <c r="O36" s="45"/>
      <c r="P36" s="154"/>
      <c r="Q36" s="45"/>
      <c r="R36" s="154"/>
      <c r="S36" s="45"/>
      <c r="T36" s="154"/>
      <c r="U36" s="45"/>
    </row>
    <row r="37" spans="1:21" x14ac:dyDescent="0.2">
      <c r="A37" s="50">
        <v>35</v>
      </c>
      <c r="B37" s="103"/>
      <c r="C37" s="45"/>
      <c r="D37" s="154"/>
      <c r="E37" s="45"/>
      <c r="F37" s="154"/>
      <c r="G37" s="45"/>
      <c r="H37" s="154"/>
      <c r="I37" s="45"/>
      <c r="J37" s="154"/>
      <c r="K37" s="45"/>
      <c r="L37" s="154"/>
      <c r="M37" s="45"/>
      <c r="N37" s="154"/>
      <c r="O37" s="45"/>
      <c r="P37" s="154"/>
      <c r="Q37" s="45"/>
      <c r="R37" s="154"/>
      <c r="S37" s="45"/>
      <c r="T37" s="154"/>
      <c r="U37" s="45"/>
    </row>
    <row r="38" spans="1:21" ht="15" thickBot="1" x14ac:dyDescent="0.25">
      <c r="A38" s="51">
        <v>36</v>
      </c>
      <c r="B38" s="104"/>
      <c r="C38" s="46"/>
      <c r="D38" s="106"/>
      <c r="E38" s="46"/>
      <c r="F38" s="106"/>
      <c r="G38" s="46"/>
      <c r="H38" s="106"/>
      <c r="I38" s="46"/>
      <c r="J38" s="106"/>
      <c r="K38" s="46"/>
      <c r="L38" s="106"/>
      <c r="M38" s="46"/>
      <c r="N38" s="106"/>
      <c r="O38" s="46"/>
      <c r="P38" s="106"/>
      <c r="Q38" s="46"/>
      <c r="R38" s="106"/>
      <c r="S38" s="46"/>
      <c r="T38" s="106"/>
      <c r="U38" s="46"/>
    </row>
    <row r="39" spans="1:21" ht="15.75" thickBot="1" x14ac:dyDescent="0.3">
      <c r="A39" s="42" t="s">
        <v>314</v>
      </c>
      <c r="B39" s="234">
        <f>SUM(B3:B38)</f>
        <v>54</v>
      </c>
      <c r="C39" s="236">
        <f>SUM(C3:C38)</f>
        <v>1192.5</v>
      </c>
      <c r="D39" s="237">
        <f t="shared" ref="D39:U39" si="0">SUM(D3:D38)</f>
        <v>42</v>
      </c>
      <c r="E39" s="127">
        <f t="shared" si="0"/>
        <v>1112.5</v>
      </c>
      <c r="F39" s="128">
        <f t="shared" si="0"/>
        <v>22.5</v>
      </c>
      <c r="G39" s="127">
        <f t="shared" si="0"/>
        <v>975.5</v>
      </c>
      <c r="H39" s="128">
        <f t="shared" si="0"/>
        <v>32.5</v>
      </c>
      <c r="I39" s="284">
        <f t="shared" si="0"/>
        <v>1208.5</v>
      </c>
      <c r="J39" s="285">
        <f t="shared" si="0"/>
        <v>-22</v>
      </c>
      <c r="K39" s="127">
        <f t="shared" si="0"/>
        <v>1116</v>
      </c>
      <c r="L39" s="284">
        <f t="shared" si="0"/>
        <v>89</v>
      </c>
      <c r="M39" s="127">
        <f t="shared" si="0"/>
        <v>1011.5</v>
      </c>
      <c r="N39" s="128">
        <f t="shared" si="0"/>
        <v>37</v>
      </c>
      <c r="O39" s="127">
        <f t="shared" si="0"/>
        <v>1045.5</v>
      </c>
      <c r="P39" s="128">
        <f t="shared" si="0"/>
        <v>60.5</v>
      </c>
      <c r="Q39" s="127">
        <f t="shared" si="0"/>
        <v>925.5</v>
      </c>
      <c r="R39" s="174">
        <f>SUM(R3:R38)</f>
        <v>16.5</v>
      </c>
      <c r="S39" s="285">
        <f>SUM(S3:S38)</f>
        <v>732.5</v>
      </c>
      <c r="T39" s="128">
        <f t="shared" si="0"/>
        <v>30.5</v>
      </c>
      <c r="U39" s="127">
        <f t="shared" si="0"/>
        <v>1164.5</v>
      </c>
    </row>
    <row r="40" spans="1:21" ht="15.75" thickBot="1" x14ac:dyDescent="0.3">
      <c r="A40" s="42" t="s">
        <v>313</v>
      </c>
      <c r="B40" s="147">
        <f>AVERAGE(B3:B38)</f>
        <v>2</v>
      </c>
      <c r="C40" s="148">
        <f t="shared" ref="C40:U40" si="1">AVERAGE(C3:C38)</f>
        <v>44.166666666666664</v>
      </c>
      <c r="D40" s="147">
        <f t="shared" si="1"/>
        <v>1.5555555555555556</v>
      </c>
      <c r="E40" s="148">
        <f t="shared" si="1"/>
        <v>41.203703703703702</v>
      </c>
      <c r="F40" s="147">
        <f t="shared" si="1"/>
        <v>0.83333333333333337</v>
      </c>
      <c r="G40" s="148">
        <f t="shared" si="1"/>
        <v>36.129629629629626</v>
      </c>
      <c r="H40" s="147">
        <f t="shared" si="1"/>
        <v>1.2037037037037037</v>
      </c>
      <c r="I40" s="148">
        <f t="shared" si="1"/>
        <v>44.75925925925926</v>
      </c>
      <c r="J40" s="147">
        <f t="shared" si="1"/>
        <v>-0.81481481481481477</v>
      </c>
      <c r="K40" s="148">
        <f t="shared" si="1"/>
        <v>41.333333333333336</v>
      </c>
      <c r="L40" s="147">
        <f t="shared" si="1"/>
        <v>3.2962962962962963</v>
      </c>
      <c r="M40" s="148">
        <f t="shared" si="1"/>
        <v>37.462962962962962</v>
      </c>
      <c r="N40" s="147">
        <f t="shared" si="1"/>
        <v>1.3703703703703705</v>
      </c>
      <c r="O40" s="148">
        <f t="shared" si="1"/>
        <v>38.722222222222221</v>
      </c>
      <c r="P40" s="147">
        <f t="shared" si="1"/>
        <v>2.2407407407407409</v>
      </c>
      <c r="Q40" s="148">
        <f t="shared" si="1"/>
        <v>34.277777777777779</v>
      </c>
      <c r="R40" s="147">
        <f>AVERAGE(R3:R38)</f>
        <v>0.61111111111111116</v>
      </c>
      <c r="S40" s="148">
        <f>AVERAGE(S3:S38)</f>
        <v>27.12962962962963</v>
      </c>
      <c r="T40" s="147">
        <f t="shared" si="1"/>
        <v>1.1296296296296295</v>
      </c>
      <c r="U40" s="148">
        <f t="shared" si="1"/>
        <v>43.129629629629626</v>
      </c>
    </row>
    <row r="42" spans="1:21" ht="15" x14ac:dyDescent="0.25">
      <c r="A42" s="329" t="s">
        <v>392</v>
      </c>
      <c r="B42" s="254" t="s">
        <v>393</v>
      </c>
      <c r="C42" s="257" t="s">
        <v>394</v>
      </c>
      <c r="D42" s="254" t="s">
        <v>393</v>
      </c>
      <c r="E42" s="257" t="s">
        <v>394</v>
      </c>
      <c r="F42" s="254" t="s">
        <v>393</v>
      </c>
      <c r="G42" s="257" t="s">
        <v>394</v>
      </c>
      <c r="H42" s="254" t="s">
        <v>393</v>
      </c>
      <c r="I42" s="257" t="s">
        <v>394</v>
      </c>
      <c r="J42" s="255" t="s">
        <v>393</v>
      </c>
      <c r="K42" s="258" t="s">
        <v>394</v>
      </c>
      <c r="L42" s="254" t="s">
        <v>393</v>
      </c>
      <c r="M42" s="257" t="s">
        <v>394</v>
      </c>
      <c r="N42" s="256" t="s">
        <v>393</v>
      </c>
      <c r="O42" s="259" t="s">
        <v>394</v>
      </c>
      <c r="P42" s="254" t="s">
        <v>393</v>
      </c>
      <c r="Q42" s="257" t="s">
        <v>394</v>
      </c>
      <c r="R42" s="254" t="s">
        <v>393</v>
      </c>
      <c r="S42" s="257" t="s">
        <v>394</v>
      </c>
      <c r="T42" s="254" t="s">
        <v>393</v>
      </c>
      <c r="U42" s="257" t="s">
        <v>394</v>
      </c>
    </row>
    <row r="43" spans="1:21" ht="15" x14ac:dyDescent="0.2">
      <c r="A43" s="330"/>
      <c r="B43" s="260">
        <v>15</v>
      </c>
      <c r="C43" s="261">
        <v>14</v>
      </c>
      <c r="D43" s="260">
        <v>13</v>
      </c>
      <c r="E43" s="261">
        <v>5</v>
      </c>
      <c r="F43" s="260">
        <v>16</v>
      </c>
      <c r="G43" s="261">
        <v>2</v>
      </c>
      <c r="H43" s="260">
        <v>11</v>
      </c>
      <c r="I43" s="261">
        <v>11</v>
      </c>
      <c r="J43" s="276">
        <v>9</v>
      </c>
      <c r="K43" s="262">
        <v>10</v>
      </c>
      <c r="L43" s="260">
        <v>21</v>
      </c>
      <c r="M43" s="261">
        <v>10</v>
      </c>
      <c r="N43" s="263">
        <v>15</v>
      </c>
      <c r="O43" s="264">
        <v>6</v>
      </c>
      <c r="P43" s="260">
        <v>15</v>
      </c>
      <c r="Q43" s="261">
        <v>8</v>
      </c>
      <c r="R43" s="260">
        <v>6</v>
      </c>
      <c r="S43" s="261">
        <v>6</v>
      </c>
      <c r="T43" s="260">
        <v>9</v>
      </c>
      <c r="U43" s="261">
        <v>7</v>
      </c>
    </row>
    <row r="44" spans="1:21" ht="15" x14ac:dyDescent="0.2">
      <c r="A44" s="275" t="s">
        <v>417</v>
      </c>
      <c r="B44" s="274">
        <f>B43/(B43+'Bonus-Malus'!B10)</f>
        <v>0.25</v>
      </c>
      <c r="C44" s="290">
        <f>C43/(C43+'Bonus-Malus'!I10)</f>
        <v>0.35897435897435898</v>
      </c>
      <c r="D44" s="274">
        <f>D43/(D43+'Bonus-Malus'!B2)</f>
        <v>0.30952380952380953</v>
      </c>
      <c r="E44" s="277">
        <f>E43/(E43+'Bonus-Malus'!I2)</f>
        <v>0.19230769230769232</v>
      </c>
      <c r="F44" s="274">
        <f>F43/(F43+'Bonus-Malus'!B11)</f>
        <v>0.26229508196721313</v>
      </c>
      <c r="G44" s="277">
        <f>G43/(G43+'Bonus-Malus'!I11)</f>
        <v>9.0909090909090912E-2</v>
      </c>
      <c r="H44" s="274">
        <f>H43/(H43+'Bonus-Malus'!B3)</f>
        <v>0.19642857142857142</v>
      </c>
      <c r="I44" s="277">
        <f>I43/(I43+'Bonus-Malus'!I3)</f>
        <v>0.25</v>
      </c>
      <c r="J44" s="278">
        <f>J43/(J43+'Bonus-Malus'!B4)</f>
        <v>0.2</v>
      </c>
      <c r="K44" s="279">
        <f>K43/(K43+'Bonus-Malus'!I4)</f>
        <v>0.33333333333333331</v>
      </c>
      <c r="L44" s="274">
        <f>L43/(L43+'Bonus-Malus'!B5)</f>
        <v>0.3559322033898305</v>
      </c>
      <c r="M44" s="277">
        <f>M43/(M43+'Bonus-Malus'!I5)</f>
        <v>0.26315789473684209</v>
      </c>
      <c r="N44" s="289">
        <f>N43/(N43+'Bonus-Malus'!B7)</f>
        <v>0.39473684210526316</v>
      </c>
      <c r="O44" s="277">
        <f>O43/(O43+'Bonus-Malus'!I7)</f>
        <v>0.16666666666666666</v>
      </c>
      <c r="P44" s="274">
        <f>P43/(P43+'Bonus-Malus'!B6)</f>
        <v>0.34883720930232559</v>
      </c>
      <c r="Q44" s="277">
        <f>Q43/(Q43+'Bonus-Malus'!I6)</f>
        <v>0.30769230769230771</v>
      </c>
      <c r="R44" s="274">
        <f>R43/(R43+'Bonus-Malus'!B8)</f>
        <v>0.14634146341463414</v>
      </c>
      <c r="S44" s="277">
        <f>S43/(S43+'Bonus-Malus'!I8)</f>
        <v>0.17647058823529413</v>
      </c>
      <c r="T44" s="274">
        <f>T43/(T43+'Bonus-Malus'!B9)</f>
        <v>0.13846153846153847</v>
      </c>
      <c r="U44" s="277">
        <f>U43/(U43+'Bonus-Malus'!I9)</f>
        <v>0.23333333333333334</v>
      </c>
    </row>
  </sheetData>
  <mergeCells count="11">
    <mergeCell ref="A42:A43"/>
    <mergeCell ref="N1:O1"/>
    <mergeCell ref="P1:Q1"/>
    <mergeCell ref="R1:S1"/>
    <mergeCell ref="T1:U1"/>
    <mergeCell ref="B1:C1"/>
    <mergeCell ref="D1:E1"/>
    <mergeCell ref="F1:G1"/>
    <mergeCell ref="H1:I1"/>
    <mergeCell ref="J1:K1"/>
    <mergeCell ref="L1:M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O55"/>
  <sheetViews>
    <sheetView zoomScale="120" zoomScaleNormal="120" workbookViewId="0">
      <pane ySplit="1" topLeftCell="A2" activePane="bottomLeft" state="frozen"/>
      <selection pane="bottomLeft" activeCell="A2" sqref="A2"/>
    </sheetView>
  </sheetViews>
  <sheetFormatPr defaultColWidth="8.875" defaultRowHeight="14.25" x14ac:dyDescent="0.2"/>
  <cols>
    <col min="1" max="1" width="2.875" style="41" bestFit="1" customWidth="1"/>
    <col min="2" max="2" width="3.625" style="41" bestFit="1" customWidth="1"/>
    <col min="3" max="4" width="4" style="41" bestFit="1" customWidth="1"/>
    <col min="5" max="5" width="8" style="41" customWidth="1"/>
    <col min="6" max="8" width="4" style="41" bestFit="1" customWidth="1"/>
    <col min="9" max="9" width="7.5" style="41" bestFit="1" customWidth="1"/>
    <col min="10" max="12" width="4" style="41" bestFit="1" customWidth="1"/>
    <col min="13" max="13" width="7.875" style="41" bestFit="1" customWidth="1"/>
    <col min="14" max="16" width="4" style="41" bestFit="1" customWidth="1"/>
    <col min="17" max="17" width="7.5" style="41" bestFit="1" customWidth="1"/>
    <col min="18" max="20" width="4" style="41" bestFit="1" customWidth="1"/>
    <col min="21" max="21" width="7.5" style="41" bestFit="1" customWidth="1"/>
    <col min="22" max="24" width="4" style="41" bestFit="1" customWidth="1"/>
    <col min="25" max="25" width="7.5" style="41" bestFit="1" customWidth="1"/>
    <col min="26" max="28" width="4" style="41" bestFit="1" customWidth="1"/>
    <col min="29" max="29" width="7.5" style="41" bestFit="1" customWidth="1"/>
    <col min="30" max="32" width="4" style="41" bestFit="1" customWidth="1"/>
    <col min="33" max="33" width="7.875" style="41" bestFit="1" customWidth="1"/>
    <col min="34" max="36" width="4" style="41" bestFit="1" customWidth="1"/>
    <col min="37" max="37" width="7.5" style="41" bestFit="1" customWidth="1"/>
    <col min="38" max="40" width="4" style="41" bestFit="1" customWidth="1"/>
    <col min="41" max="41" width="7.5" style="41" bestFit="1" customWidth="1"/>
    <col min="42" max="42" width="8.875" style="41"/>
    <col min="43" max="43" width="14.375" style="41" bestFit="1" customWidth="1"/>
    <col min="44" max="16384" width="8.875" style="41"/>
  </cols>
  <sheetData>
    <row r="1" spans="1:41" ht="13.7" customHeight="1" x14ac:dyDescent="0.25">
      <c r="A1" s="70"/>
      <c r="B1" s="356" t="s">
        <v>305</v>
      </c>
      <c r="C1" s="356"/>
      <c r="D1" s="356"/>
      <c r="E1" s="356"/>
      <c r="F1" s="357" t="s">
        <v>7</v>
      </c>
      <c r="G1" s="357"/>
      <c r="H1" s="357"/>
      <c r="I1" s="357"/>
      <c r="J1" s="358" t="s">
        <v>315</v>
      </c>
      <c r="K1" s="358"/>
      <c r="L1" s="358"/>
      <c r="M1" s="358"/>
      <c r="N1" s="359" t="s">
        <v>9</v>
      </c>
      <c r="O1" s="359"/>
      <c r="P1" s="359"/>
      <c r="Q1" s="359"/>
      <c r="R1" s="346" t="s">
        <v>10</v>
      </c>
      <c r="S1" s="347"/>
      <c r="T1" s="347"/>
      <c r="U1" s="348"/>
      <c r="V1" s="354" t="s">
        <v>274</v>
      </c>
      <c r="W1" s="354"/>
      <c r="X1" s="354"/>
      <c r="Y1" s="354"/>
      <c r="Z1" s="353" t="s">
        <v>306</v>
      </c>
      <c r="AA1" s="353"/>
      <c r="AB1" s="353"/>
      <c r="AC1" s="353"/>
      <c r="AD1" s="352" t="s">
        <v>272</v>
      </c>
      <c r="AE1" s="352"/>
      <c r="AF1" s="352"/>
      <c r="AG1" s="352"/>
      <c r="AH1" s="351" t="s">
        <v>273</v>
      </c>
      <c r="AI1" s="351"/>
      <c r="AJ1" s="351"/>
      <c r="AK1" s="351"/>
      <c r="AL1" s="349" t="s">
        <v>13</v>
      </c>
      <c r="AM1" s="349"/>
      <c r="AN1" s="349"/>
      <c r="AO1" s="350"/>
    </row>
    <row r="2" spans="1:41" ht="15" x14ac:dyDescent="0.25">
      <c r="A2" s="43"/>
      <c r="B2" s="57" t="s">
        <v>279</v>
      </c>
      <c r="C2" s="58" t="s">
        <v>280</v>
      </c>
      <c r="D2" s="59" t="s">
        <v>281</v>
      </c>
      <c r="E2" s="43" t="s">
        <v>271</v>
      </c>
      <c r="F2" s="57" t="s">
        <v>279</v>
      </c>
      <c r="G2" s="58" t="s">
        <v>280</v>
      </c>
      <c r="H2" s="59" t="s">
        <v>281</v>
      </c>
      <c r="I2" s="43" t="s">
        <v>271</v>
      </c>
      <c r="J2" s="57" t="s">
        <v>279</v>
      </c>
      <c r="K2" s="58" t="s">
        <v>280</v>
      </c>
      <c r="L2" s="59" t="s">
        <v>281</v>
      </c>
      <c r="M2" s="43" t="s">
        <v>271</v>
      </c>
      <c r="N2" s="57" t="s">
        <v>279</v>
      </c>
      <c r="O2" s="58" t="s">
        <v>280</v>
      </c>
      <c r="P2" s="59" t="s">
        <v>281</v>
      </c>
      <c r="Q2" s="43" t="s">
        <v>271</v>
      </c>
      <c r="R2" s="57" t="s">
        <v>279</v>
      </c>
      <c r="S2" s="58" t="s">
        <v>280</v>
      </c>
      <c r="T2" s="59" t="s">
        <v>281</v>
      </c>
      <c r="U2" s="43" t="s">
        <v>271</v>
      </c>
      <c r="V2" s="57" t="s">
        <v>279</v>
      </c>
      <c r="W2" s="58" t="s">
        <v>280</v>
      </c>
      <c r="X2" s="59" t="s">
        <v>281</v>
      </c>
      <c r="Y2" s="43" t="s">
        <v>271</v>
      </c>
      <c r="Z2" s="57" t="s">
        <v>279</v>
      </c>
      <c r="AA2" s="58" t="s">
        <v>280</v>
      </c>
      <c r="AB2" s="59" t="s">
        <v>281</v>
      </c>
      <c r="AC2" s="43" t="s">
        <v>271</v>
      </c>
      <c r="AD2" s="57" t="s">
        <v>279</v>
      </c>
      <c r="AE2" s="58" t="s">
        <v>280</v>
      </c>
      <c r="AF2" s="59" t="s">
        <v>281</v>
      </c>
      <c r="AG2" s="43" t="s">
        <v>271</v>
      </c>
      <c r="AH2" s="57" t="s">
        <v>279</v>
      </c>
      <c r="AI2" s="58" t="s">
        <v>280</v>
      </c>
      <c r="AJ2" s="59" t="s">
        <v>281</v>
      </c>
      <c r="AK2" s="43" t="s">
        <v>271</v>
      </c>
      <c r="AL2" s="57" t="s">
        <v>279</v>
      </c>
      <c r="AM2" s="58" t="s">
        <v>280</v>
      </c>
      <c r="AN2" s="59" t="s">
        <v>281</v>
      </c>
      <c r="AO2" s="61" t="s">
        <v>271</v>
      </c>
    </row>
    <row r="3" spans="1:41" ht="15" x14ac:dyDescent="0.25">
      <c r="A3" s="76">
        <v>1</v>
      </c>
      <c r="B3" s="71">
        <v>0</v>
      </c>
      <c r="C3" s="71">
        <v>33.33</v>
      </c>
      <c r="D3" s="71">
        <v>66.67</v>
      </c>
      <c r="E3" s="43">
        <f>Punteggio!C3 - (3*FantaCulo!B3/100) + IF(Punteggio!C3=1,(FantaCulo!D3/100)-1, 0) - IF(Punteggio!C3=0,(FantaCulo!C3/100), 0)</f>
        <v>-0.33329999999999999</v>
      </c>
      <c r="F3" s="71">
        <v>44.44</v>
      </c>
      <c r="G3" s="71">
        <v>11.11</v>
      </c>
      <c r="H3" s="71">
        <v>44.44</v>
      </c>
      <c r="I3" s="43">
        <f>Punteggio!E3 - (3*FantaCulo!F3/100) + IF(Punteggio!E3=1,(FantaCulo!H3/100)-1, 0) - IF(Punteggio!E3=0,(FantaCulo!G3/100), 0)</f>
        <v>1.6668000000000001</v>
      </c>
      <c r="J3" s="71">
        <v>66.66</v>
      </c>
      <c r="K3" s="71">
        <v>22.22</v>
      </c>
      <c r="L3" s="71">
        <v>11.12</v>
      </c>
      <c r="M3" s="43">
        <f>Punteggio!G3 - (3*FantaCulo!J3/100) + IF(Punteggio!G3=1,(FantaCulo!L3/100)-1, 0) - IF(Punteggio!G3=0,(FantaCulo!K3/100), 0)</f>
        <v>-2.222</v>
      </c>
      <c r="N3" s="71">
        <v>66.66</v>
      </c>
      <c r="O3" s="71">
        <v>22.22</v>
      </c>
      <c r="P3" s="71">
        <v>11.12</v>
      </c>
      <c r="Q3" s="43">
        <f>Punteggio!I3 - (3*FantaCulo!N3/100) + IF(Punteggio!I3=1,(FantaCulo!P3/100)-1, 0) - IF(Punteggio!I3=0,(FantaCulo!O3/100), 0)</f>
        <v>1.0002000000000002</v>
      </c>
      <c r="R3" s="71">
        <v>44.44</v>
      </c>
      <c r="S3" s="71">
        <v>11.11</v>
      </c>
      <c r="T3" s="71">
        <v>44.44</v>
      </c>
      <c r="U3" s="43">
        <f>Punteggio!K3 - (3*FantaCulo!R3/100) + IF(Punteggio!K3=1,(FantaCulo!T3/100)-1, 0) - IF(Punteggio!K3=0,(FantaCulo!S3/100), 0)</f>
        <v>-1.4442999999999999</v>
      </c>
      <c r="V3" s="71">
        <v>100</v>
      </c>
      <c r="W3" s="71">
        <v>0</v>
      </c>
      <c r="X3" s="71">
        <v>0</v>
      </c>
      <c r="Y3" s="43">
        <f>Punteggio!M3 - (3*FantaCulo!V3/100) + IF(Punteggio!M3=1,(FantaCulo!X3/100)-1, 0) - IF(Punteggio!M3=0,(FantaCulo!W3/100), 0)</f>
        <v>0</v>
      </c>
      <c r="Z3" s="71">
        <v>0</v>
      </c>
      <c r="AA3" s="71">
        <v>33.33</v>
      </c>
      <c r="AB3" s="71">
        <v>66.67</v>
      </c>
      <c r="AC3" s="43">
        <f>Punteggio!O3 - (3*FantaCulo!Z3/100) + IF(Punteggio!O3=1,(FantaCulo!AB3/100)-1, 0) - IF(Punteggio!O3=0,(FantaCulo!AA3/100), 0)</f>
        <v>0.66670000000000007</v>
      </c>
      <c r="AD3" s="71">
        <v>0</v>
      </c>
      <c r="AE3" s="71">
        <v>33.33</v>
      </c>
      <c r="AF3" s="71">
        <v>66.67</v>
      </c>
      <c r="AG3" s="43">
        <f>Punteggio!Q3 - (3*FantaCulo!AD3/100) + IF(Punteggio!Q3=1,(FantaCulo!AF3/100)-1, 0) - IF(Punteggio!Q3=0,(FantaCulo!AE3/100), 0)</f>
        <v>-0.33329999999999999</v>
      </c>
      <c r="AH3" s="71">
        <v>0</v>
      </c>
      <c r="AI3" s="71">
        <v>33.33</v>
      </c>
      <c r="AJ3" s="71">
        <v>66.67</v>
      </c>
      <c r="AK3" s="43">
        <f>Punteggio!S3 - (3*FantaCulo!AH3/100) + IF(Punteggio!S3=1,(FantaCulo!AJ3/100)-1, 0) - IF(Punteggio!S3=0,(FantaCulo!AI3/100), 0)</f>
        <v>0.66670000000000007</v>
      </c>
      <c r="AL3" s="71">
        <v>66.66</v>
      </c>
      <c r="AM3" s="71">
        <v>22.22</v>
      </c>
      <c r="AN3" s="71">
        <v>11.12</v>
      </c>
      <c r="AO3" s="43">
        <f>Punteggio!U3 - (3*FantaCulo!AL3/100) + IF(Punteggio!U3=1,(FantaCulo!AN3/100)-1, 0) - IF(Punteggio!U3=0,(FantaCulo!AM3/100), 0)</f>
        <v>1.0002000000000002</v>
      </c>
    </row>
    <row r="4" spans="1:41" ht="15" x14ac:dyDescent="0.25">
      <c r="A4" s="77">
        <v>2</v>
      </c>
      <c r="B4" s="72">
        <v>44.44</v>
      </c>
      <c r="C4" s="72">
        <v>11.11</v>
      </c>
      <c r="D4" s="72">
        <v>44.45</v>
      </c>
      <c r="E4" s="73">
        <f>Punteggio!C4 - (3*FantaCulo!B4/100) + IF(Punteggio!C4=1,(FantaCulo!D4/100)-1, 0) - IF(Punteggio!C4=0,(FantaCulo!C4/100), 0)</f>
        <v>1.6668000000000001</v>
      </c>
      <c r="F4" s="72">
        <v>66.66</v>
      </c>
      <c r="G4" s="72">
        <v>22.22</v>
      </c>
      <c r="H4" s="72">
        <v>11.12</v>
      </c>
      <c r="I4" s="73">
        <f>Punteggio!E4 - (3*FantaCulo!F4/100) + IF(Punteggio!E4=1,(FantaCulo!H4/100)-1, 0) - IF(Punteggio!E4=0,(FantaCulo!G4/100), 0)</f>
        <v>-1.8885999999999998</v>
      </c>
      <c r="J4" s="72">
        <v>11.11</v>
      </c>
      <c r="K4" s="72">
        <v>22.22</v>
      </c>
      <c r="L4" s="72">
        <v>66.67</v>
      </c>
      <c r="M4" s="73">
        <f>Punteggio!G4 - (3*FantaCulo!J4/100) + IF(Punteggio!G4=1,(FantaCulo!L4/100)-1, 0) - IF(Punteggio!G4=0,(FantaCulo!K4/100), 0)</f>
        <v>-0.55549999999999999</v>
      </c>
      <c r="N4" s="72">
        <v>66.66</v>
      </c>
      <c r="O4" s="72">
        <v>22.22</v>
      </c>
      <c r="P4" s="72">
        <v>11.12</v>
      </c>
      <c r="Q4" s="73">
        <f>Punteggio!I4 - (3*FantaCulo!N4/100) + IF(Punteggio!I4=1,(FantaCulo!P4/100)-1, 0) - IF(Punteggio!I4=0,(FantaCulo!O4/100), 0)</f>
        <v>1.0002000000000002</v>
      </c>
      <c r="R4" s="72">
        <v>11.11</v>
      </c>
      <c r="S4" s="72">
        <v>22.22</v>
      </c>
      <c r="T4" s="72">
        <v>66.67</v>
      </c>
      <c r="U4" s="73">
        <f>Punteggio!K4 - (3*FantaCulo!R4/100) + IF(Punteggio!K4=1,(FantaCulo!T4/100)-1, 0) - IF(Punteggio!K4=0,(FantaCulo!S4/100), 0)</f>
        <v>-0.55549999999999999</v>
      </c>
      <c r="V4" s="72">
        <v>100</v>
      </c>
      <c r="W4" s="72">
        <v>0</v>
      </c>
      <c r="X4" s="72">
        <v>0</v>
      </c>
      <c r="Y4" s="73">
        <f>Punteggio!M4 - (3*FantaCulo!V4/100) + IF(Punteggio!M4=1,(FantaCulo!X4/100)-1, 0) - IF(Punteggio!M4=0,(FantaCulo!W4/100), 0)</f>
        <v>0</v>
      </c>
      <c r="Z4" s="72">
        <v>0</v>
      </c>
      <c r="AA4" s="72">
        <v>0</v>
      </c>
      <c r="AB4" s="72">
        <v>100</v>
      </c>
      <c r="AC4" s="73">
        <f>Punteggio!O4 - (3*FantaCulo!Z4/100) + IF(Punteggio!O4=1,(FantaCulo!AB4/100)-1, 0) - IF(Punteggio!O4=0,(FantaCulo!AA4/100), 0)</f>
        <v>0</v>
      </c>
      <c r="AD4" s="72">
        <v>11.11</v>
      </c>
      <c r="AE4" s="72">
        <v>22.22</v>
      </c>
      <c r="AF4" s="72">
        <v>66.67</v>
      </c>
      <c r="AG4" s="73">
        <f>Punteggio!Q4 - (3*FantaCulo!AD4/100) + IF(Punteggio!Q4=1,(FantaCulo!AF4/100)-1, 0) - IF(Punteggio!Q4=0,(FantaCulo!AE4/100), 0)</f>
        <v>-0.55549999999999999</v>
      </c>
      <c r="AH4" s="72">
        <v>44.44</v>
      </c>
      <c r="AI4" s="72">
        <v>11.11</v>
      </c>
      <c r="AJ4" s="72">
        <v>44.45</v>
      </c>
      <c r="AK4" s="73">
        <f>Punteggio!S4 - (3*FantaCulo!AH4/100) + IF(Punteggio!S4=1,(FantaCulo!AJ4/100)-1, 0) - IF(Punteggio!S4=0,(FantaCulo!AI4/100), 0)</f>
        <v>1.6668000000000001</v>
      </c>
      <c r="AL4" s="72">
        <v>66.66</v>
      </c>
      <c r="AM4" s="72">
        <v>22.22</v>
      </c>
      <c r="AN4" s="72">
        <v>11.12</v>
      </c>
      <c r="AO4" s="73">
        <f>Punteggio!U4 - (3*FantaCulo!AL4/100) + IF(Punteggio!U4=1,(FantaCulo!AN4/100)-1, 0) - IF(Punteggio!U4=0,(FantaCulo!AM4/100), 0)</f>
        <v>-1.8885999999999998</v>
      </c>
    </row>
    <row r="5" spans="1:41" ht="15" x14ac:dyDescent="0.25">
      <c r="A5" s="76">
        <v>3</v>
      </c>
      <c r="B5" s="71">
        <v>0</v>
      </c>
      <c r="C5" s="71">
        <v>0</v>
      </c>
      <c r="D5" s="71">
        <v>100</v>
      </c>
      <c r="E5" s="43">
        <f>Punteggio!C5 - (3*FantaCulo!B5/100) + IF(Punteggio!C5=1,(FantaCulo!D5/100)-1, 0) - IF(Punteggio!C5=0,(FantaCulo!C5/100), 0)</f>
        <v>0</v>
      </c>
      <c r="F5" s="71">
        <v>44.44</v>
      </c>
      <c r="G5" s="71">
        <v>11.11</v>
      </c>
      <c r="H5" s="71">
        <v>44.45</v>
      </c>
      <c r="I5" s="43">
        <f>Punteggio!E5 - (3*FantaCulo!F5/100) + IF(Punteggio!E5=1,(FantaCulo!H5/100)-1, 0) - IF(Punteggio!E5=0,(FantaCulo!G5/100), 0)</f>
        <v>1.6668000000000001</v>
      </c>
      <c r="J5" s="71">
        <v>100</v>
      </c>
      <c r="K5" s="71">
        <v>0</v>
      </c>
      <c r="L5" s="71">
        <v>0</v>
      </c>
      <c r="M5" s="43">
        <f>Punteggio!G5 - (3*FantaCulo!J5/100) + IF(Punteggio!G5=1,(FantaCulo!L5/100)-1, 0) - IF(Punteggio!G5=0,(FantaCulo!K5/100), 0)</f>
        <v>0</v>
      </c>
      <c r="N5" s="71">
        <v>44.44</v>
      </c>
      <c r="O5" s="71">
        <v>11.11</v>
      </c>
      <c r="P5" s="71">
        <v>44.45</v>
      </c>
      <c r="Q5" s="43">
        <f>Punteggio!I5 - (3*FantaCulo!N5/100) + IF(Punteggio!I5=1,(FantaCulo!P5/100)-1, 0) - IF(Punteggio!I5=0,(FantaCulo!O5/100), 0)</f>
        <v>1.6668000000000001</v>
      </c>
      <c r="R5" s="71">
        <v>66.66</v>
      </c>
      <c r="S5" s="71">
        <v>22.22</v>
      </c>
      <c r="T5" s="71">
        <v>11.12</v>
      </c>
      <c r="U5" s="43">
        <f>Punteggio!K5 - (3*FantaCulo!R5/100) + IF(Punteggio!K5=1,(FantaCulo!T5/100)-1, 0) - IF(Punteggio!K5=0,(FantaCulo!S5/100), 0)</f>
        <v>-2.222</v>
      </c>
      <c r="V5" s="71">
        <v>11.11</v>
      </c>
      <c r="W5" s="71">
        <v>22.22</v>
      </c>
      <c r="X5" s="71">
        <v>66.67</v>
      </c>
      <c r="Y5" s="43">
        <f>Punteggio!M5 - (3*FantaCulo!V5/100) + IF(Punteggio!M5=1,(FantaCulo!X5/100)-1, 0) - IF(Punteggio!M5=0,(FantaCulo!W5/100), 0)</f>
        <v>-0.55549999999999999</v>
      </c>
      <c r="Z5" s="71">
        <v>11.11</v>
      </c>
      <c r="AA5" s="71">
        <v>22.22</v>
      </c>
      <c r="AB5" s="71">
        <v>66.67</v>
      </c>
      <c r="AC5" s="43">
        <f>Punteggio!O5 - (3*FantaCulo!Z5/100) + IF(Punteggio!O5=1,(FantaCulo!AB5/100)-1, 0) - IF(Punteggio!O5=0,(FantaCulo!AA5/100), 0)</f>
        <v>-0.55549999999999999</v>
      </c>
      <c r="AD5" s="71">
        <v>66.66</v>
      </c>
      <c r="AE5" s="71">
        <v>22.22</v>
      </c>
      <c r="AF5" s="71">
        <v>11.12</v>
      </c>
      <c r="AG5" s="43">
        <f>Punteggio!Q5 - (3*FantaCulo!AD5/100) + IF(Punteggio!Q5=1,(FantaCulo!AF5/100)-1, 0) - IF(Punteggio!Q5=0,(FantaCulo!AE5/100), 0)</f>
        <v>1.0002000000000002</v>
      </c>
      <c r="AH5" s="71">
        <v>11.11</v>
      </c>
      <c r="AI5" s="71">
        <v>22.22</v>
      </c>
      <c r="AJ5" s="71">
        <v>66.67</v>
      </c>
      <c r="AK5" s="43">
        <f>Punteggio!S5 - (3*FantaCulo!AH5/100) + IF(Punteggio!S5=1,(FantaCulo!AJ5/100)-1, 0) - IF(Punteggio!S5=0,(FantaCulo!AI5/100), 0)</f>
        <v>-0.55549999999999999</v>
      </c>
      <c r="AL5" s="71">
        <v>66.66</v>
      </c>
      <c r="AM5" s="71">
        <v>22.22</v>
      </c>
      <c r="AN5" s="71">
        <v>11.12</v>
      </c>
      <c r="AO5" s="43">
        <f>Punteggio!U5 - (3*FantaCulo!AL5/100) + IF(Punteggio!U5=1,(FantaCulo!AN5/100)-1, 0) - IF(Punteggio!U5=0,(FantaCulo!AM5/100), 0)</f>
        <v>1.0002000000000002</v>
      </c>
    </row>
    <row r="6" spans="1:41" s="75" customFormat="1" ht="15" x14ac:dyDescent="0.25">
      <c r="A6" s="77">
        <v>4</v>
      </c>
      <c r="B6" s="72">
        <v>55.55</v>
      </c>
      <c r="C6" s="72">
        <v>33.33</v>
      </c>
      <c r="D6" s="72">
        <v>11.12</v>
      </c>
      <c r="E6" s="73">
        <f>Punteggio!C6 - (3*FantaCulo!B6/100) + IF(Punteggio!C6=1,(FantaCulo!D6/100)-1, 0) - IF(Punteggio!C6=0,(FantaCulo!C6/100), 0)</f>
        <v>-1.5552999999999999</v>
      </c>
      <c r="F6" s="72">
        <v>0</v>
      </c>
      <c r="G6" s="72">
        <v>11.11</v>
      </c>
      <c r="H6" s="72">
        <v>88.89</v>
      </c>
      <c r="I6" s="73">
        <f>Punteggio!E6 - (3*FantaCulo!F6/100) + IF(Punteggio!E6=1,(FantaCulo!H6/100)-1, 0) - IF(Punteggio!E6=0,(FantaCulo!G6/100), 0)</f>
        <v>-0.11109999999999999</v>
      </c>
      <c r="J6" s="72">
        <v>55.55</v>
      </c>
      <c r="K6" s="72">
        <v>33.33</v>
      </c>
      <c r="L6" s="72">
        <v>11.12</v>
      </c>
      <c r="M6" s="73">
        <f>Punteggio!G6 - (3*FantaCulo!J6/100) + IF(Punteggio!G6=1,(FantaCulo!L6/100)-1, 0) - IF(Punteggio!G6=0,(FantaCulo!K6/100), 0)</f>
        <v>-1.5552999999999999</v>
      </c>
      <c r="N6" s="72">
        <v>55.55</v>
      </c>
      <c r="O6" s="72">
        <v>33.33</v>
      </c>
      <c r="P6" s="72">
        <v>11.12</v>
      </c>
      <c r="Q6" s="73">
        <f>Punteggio!I6 - (3*FantaCulo!N6/100) + IF(Punteggio!I6=1,(FantaCulo!P6/100)-1, 0) - IF(Punteggio!I6=0,(FantaCulo!O6/100), 0)</f>
        <v>1.3335000000000001</v>
      </c>
      <c r="R6" s="72">
        <v>55.55</v>
      </c>
      <c r="S6" s="72">
        <v>33.33</v>
      </c>
      <c r="T6" s="72">
        <v>11.12</v>
      </c>
      <c r="U6" s="73">
        <f>Punteggio!K6 - (3*FantaCulo!R6/100) + IF(Punteggio!K6=1,(FantaCulo!T6/100)-1, 0) - IF(Punteggio!K6=0,(FantaCulo!S6/100), 0)</f>
        <v>1.3335000000000001</v>
      </c>
      <c r="V6" s="72">
        <v>100</v>
      </c>
      <c r="W6" s="72">
        <v>0</v>
      </c>
      <c r="X6" s="72">
        <v>0</v>
      </c>
      <c r="Y6" s="73">
        <f>Punteggio!M6 - (3*FantaCulo!V6/100) + IF(Punteggio!M6=1,(FantaCulo!X6/100)-1, 0) - IF(Punteggio!M6=0,(FantaCulo!W6/100), 0)</f>
        <v>0</v>
      </c>
      <c r="Z6" s="72">
        <v>33.33</v>
      </c>
      <c r="AA6" s="72">
        <v>11.11</v>
      </c>
      <c r="AB6" s="72">
        <v>55.56</v>
      </c>
      <c r="AC6" s="73">
        <f>Punteggio!O6 - (3*FantaCulo!Z6/100) + IF(Punteggio!O6=1,(FantaCulo!AB6/100)-1, 0) - IF(Punteggio!O6=0,(FantaCulo!AA6/100), 0)</f>
        <v>-1.111</v>
      </c>
      <c r="AD6" s="72">
        <v>0</v>
      </c>
      <c r="AE6" s="72">
        <v>11.11</v>
      </c>
      <c r="AF6" s="72">
        <v>88.89</v>
      </c>
      <c r="AG6" s="73">
        <f>Punteggio!Q6 - (3*FantaCulo!AD6/100) + IF(Punteggio!Q6=1,(FantaCulo!AF6/100)-1, 0) - IF(Punteggio!Q6=0,(FantaCulo!AE6/100), 0)</f>
        <v>-0.11109999999999999</v>
      </c>
      <c r="AH6" s="72">
        <v>33.33</v>
      </c>
      <c r="AI6" s="72">
        <v>11.11</v>
      </c>
      <c r="AJ6" s="72">
        <v>55.56</v>
      </c>
      <c r="AK6" s="73">
        <f>Punteggio!S6 - (3*FantaCulo!AH6/100) + IF(Punteggio!S6=1,(FantaCulo!AJ6/100)-1, 0) - IF(Punteggio!S6=0,(FantaCulo!AI6/100), 0)</f>
        <v>2.0001000000000002</v>
      </c>
      <c r="AL6" s="72">
        <v>22.22</v>
      </c>
      <c r="AM6" s="72">
        <v>0</v>
      </c>
      <c r="AN6" s="72">
        <v>77.78</v>
      </c>
      <c r="AO6" s="73">
        <f>Punteggio!U6 - (3*FantaCulo!AL6/100) + IF(Punteggio!U6=1,(FantaCulo!AN6/100)-1, 0) - IF(Punteggio!U6=0,(FantaCulo!AM6/100), 0)</f>
        <v>-0.66659999999999997</v>
      </c>
    </row>
    <row r="7" spans="1:41" ht="15" x14ac:dyDescent="0.25">
      <c r="A7" s="76">
        <v>5</v>
      </c>
      <c r="B7" s="71">
        <v>22.22</v>
      </c>
      <c r="C7" s="71">
        <v>33.33</v>
      </c>
      <c r="D7" s="71">
        <v>44.45</v>
      </c>
      <c r="E7" s="43">
        <f>Punteggio!C7 - (3*FantaCulo!B7/100) + IF(Punteggio!C7=1,(FantaCulo!D7/100)-1, 0) - IF(Punteggio!C7=0,(FantaCulo!C7/100), 0)</f>
        <v>-0.99990000000000001</v>
      </c>
      <c r="F7" s="71">
        <v>22.22</v>
      </c>
      <c r="G7" s="71">
        <v>33.33</v>
      </c>
      <c r="H7" s="71">
        <v>44.45</v>
      </c>
      <c r="I7" s="87">
        <f>Punteggio!E7 - (3*FantaCulo!F7/100) + IF(Punteggio!E7=1,(FantaCulo!H7/100)-1, 0) - IF(Punteggio!E7=0,(FantaCulo!G7/100), 0)</f>
        <v>2.3334000000000001</v>
      </c>
      <c r="J7" s="71">
        <v>0</v>
      </c>
      <c r="K7" s="71">
        <v>11.11</v>
      </c>
      <c r="L7" s="71">
        <v>88.89</v>
      </c>
      <c r="M7" s="43">
        <f>Punteggio!G7 - (3*FantaCulo!J7/100) + IF(Punteggio!G7=1,(FantaCulo!L7/100)-1, 0) - IF(Punteggio!G7=0,(FantaCulo!K7/100), 0)</f>
        <v>-0.11109999999999999</v>
      </c>
      <c r="N7" s="71">
        <v>77.77</v>
      </c>
      <c r="O7" s="71">
        <v>11.11</v>
      </c>
      <c r="P7" s="71">
        <v>11.12</v>
      </c>
      <c r="Q7" s="43">
        <f>Punteggio!I7 - (3*FantaCulo!N7/100) + IF(Punteggio!I7=1,(FantaCulo!P7/100)-1, 0) - IF(Punteggio!I7=0,(FantaCulo!O7/100), 0)</f>
        <v>-2.4441999999999999</v>
      </c>
      <c r="R7" s="71">
        <v>22.22</v>
      </c>
      <c r="S7" s="71">
        <v>33.33</v>
      </c>
      <c r="T7" s="71">
        <v>44.45</v>
      </c>
      <c r="U7" s="43">
        <f>Punteggio!K7 - (3*FantaCulo!R7/100) + IF(Punteggio!K7=1,(FantaCulo!T7/100)-1, 0) - IF(Punteggio!K7=0,(FantaCulo!S7/100), 0)</f>
        <v>-0.22209999999999996</v>
      </c>
      <c r="V7" s="71">
        <v>0</v>
      </c>
      <c r="W7" s="71">
        <v>11.11</v>
      </c>
      <c r="X7" s="71">
        <v>88.89</v>
      </c>
      <c r="Y7" s="87">
        <f>Punteggio!M7 - (3*FantaCulo!V7/100) + IF(Punteggio!M7=1,(FantaCulo!X7/100)-1, 0) - IF(Punteggio!M7=0,(FantaCulo!W7/100), 0)</f>
        <v>-0.11109999999999999</v>
      </c>
      <c r="Z7" s="71">
        <v>66.66</v>
      </c>
      <c r="AA7" s="71">
        <v>0</v>
      </c>
      <c r="AB7" s="71">
        <v>33.340000000000003</v>
      </c>
      <c r="AC7" s="43">
        <f>Punteggio!O7 - (3*FantaCulo!Z7/100) + IF(Punteggio!O7=1,(FantaCulo!AB7/100)-1, 0) - IF(Punteggio!O7=0,(FantaCulo!AA7/100), 0)</f>
        <v>1.0002000000000002</v>
      </c>
      <c r="AD7" s="71">
        <v>22.22</v>
      </c>
      <c r="AE7" s="71">
        <v>33.33</v>
      </c>
      <c r="AF7" s="71">
        <v>44.45</v>
      </c>
      <c r="AG7" s="43">
        <f>Punteggio!Q7 - (3*FantaCulo!AD7/100) + IF(Punteggio!Q7=1,(FantaCulo!AF7/100)-1, 0) - IF(Punteggio!Q7=0,(FantaCulo!AE7/100), 0)</f>
        <v>-0.22209999999999996</v>
      </c>
      <c r="AH7" s="71">
        <v>77.77</v>
      </c>
      <c r="AI7" s="71">
        <v>11.11</v>
      </c>
      <c r="AJ7" s="71">
        <v>11.12</v>
      </c>
      <c r="AK7" s="43">
        <f>Punteggio!S7 - (3*FantaCulo!AH7/100) + IF(Punteggio!S7=1,(FantaCulo!AJ7/100)-1, 0) - IF(Punteggio!S7=0,(FantaCulo!AI7/100), 0)</f>
        <v>0.66690000000000005</v>
      </c>
      <c r="AL7" s="71">
        <v>100</v>
      </c>
      <c r="AM7" s="71">
        <v>0</v>
      </c>
      <c r="AN7" s="71">
        <v>0</v>
      </c>
      <c r="AO7" s="43">
        <f>Punteggio!U7 - (3*FantaCulo!AL7/100) + IF(Punteggio!U7=1,(FantaCulo!AN7/100)-1, 0) - IF(Punteggio!U7=0,(FantaCulo!AM7/100), 0)</f>
        <v>0</v>
      </c>
    </row>
    <row r="8" spans="1:41" s="75" customFormat="1" ht="15" x14ac:dyDescent="0.25">
      <c r="A8" s="77">
        <v>6</v>
      </c>
      <c r="B8" s="72">
        <v>66.66</v>
      </c>
      <c r="C8" s="72">
        <v>33.340000000000003</v>
      </c>
      <c r="D8" s="72">
        <v>0</v>
      </c>
      <c r="E8" s="73">
        <f>Punteggio!C8 - (3*FantaCulo!B8/100) + IF(Punteggio!C8=1,(FantaCulo!D8/100)-1, 0) - IF(Punteggio!C8=0,(FantaCulo!C8/100), 0)</f>
        <v>-1.9997999999999998</v>
      </c>
      <c r="F8" s="72">
        <v>0</v>
      </c>
      <c r="G8" s="72">
        <v>11.11</v>
      </c>
      <c r="H8" s="72">
        <v>88.89</v>
      </c>
      <c r="I8" s="73">
        <f>Punteggio!E8 - (3*FantaCulo!F8/100) + IF(Punteggio!E8=1,(FantaCulo!H8/100)-1, 0) - IF(Punteggio!E8=0,(FantaCulo!G8/100), 0)</f>
        <v>-0.11109999999999999</v>
      </c>
      <c r="J8" s="72">
        <v>66.66</v>
      </c>
      <c r="K8" s="72">
        <v>33.340000000000003</v>
      </c>
      <c r="L8" s="72">
        <v>0</v>
      </c>
      <c r="M8" s="73">
        <f>Punteggio!G8 - (3*FantaCulo!J8/100) + IF(Punteggio!G8=1,(FantaCulo!L8/100)-1, 0) - IF(Punteggio!G8=0,(FantaCulo!K8/100), 0)</f>
        <v>1.0002000000000002</v>
      </c>
      <c r="N8" s="72">
        <v>22.22</v>
      </c>
      <c r="O8" s="72">
        <v>33.33</v>
      </c>
      <c r="P8" s="72">
        <v>44.45</v>
      </c>
      <c r="Q8" s="73">
        <f>Punteggio!I8 - (3*FantaCulo!N8/100) + IF(Punteggio!I8=1,(FantaCulo!P8/100)-1, 0) - IF(Punteggio!I8=0,(FantaCulo!O8/100), 0)</f>
        <v>2.3334000000000001</v>
      </c>
      <c r="R8" s="72">
        <v>0</v>
      </c>
      <c r="S8" s="72">
        <v>11.11</v>
      </c>
      <c r="T8" s="72">
        <v>88.89</v>
      </c>
      <c r="U8" s="73">
        <f>Punteggio!K8 - (3*FantaCulo!R8/100) + IF(Punteggio!K8=1,(FantaCulo!T8/100)-1, 0) - IF(Punteggio!K8=0,(FantaCulo!S8/100), 0)</f>
        <v>-0.11109999999999999</v>
      </c>
      <c r="V8" s="72">
        <v>22.22</v>
      </c>
      <c r="W8" s="72">
        <v>33.33</v>
      </c>
      <c r="X8" s="72">
        <v>44.45</v>
      </c>
      <c r="Y8" s="73">
        <f>Punteggio!M8 - (3*FantaCulo!V8/100) + IF(Punteggio!M8=1,(FantaCulo!X8/100)-1, 0) - IF(Punteggio!M8=0,(FantaCulo!W8/100), 0)</f>
        <v>-0.22209999999999996</v>
      </c>
      <c r="Z8" s="72">
        <v>66.66</v>
      </c>
      <c r="AA8" s="72">
        <v>33.340000000000003</v>
      </c>
      <c r="AB8" s="72">
        <v>0</v>
      </c>
      <c r="AC8" s="73">
        <f>Punteggio!O8 - (3*FantaCulo!Z8/100) + IF(Punteggio!O8=1,(FantaCulo!AB8/100)-1, 0) - IF(Punteggio!O8=0,(FantaCulo!AA8/100), 0)</f>
        <v>-1.9997999999999998</v>
      </c>
      <c r="AD8" s="72">
        <v>22.22</v>
      </c>
      <c r="AE8" s="72">
        <v>33.33</v>
      </c>
      <c r="AF8" s="72">
        <v>44.45</v>
      </c>
      <c r="AG8" s="73">
        <f>Punteggio!Q8 - (3*FantaCulo!AD8/100) + IF(Punteggio!Q8=1,(FantaCulo!AF8/100)-1, 0) - IF(Punteggio!Q8=0,(FantaCulo!AE8/100), 0)</f>
        <v>-0.99990000000000001</v>
      </c>
      <c r="AH8" s="72">
        <v>22.22</v>
      </c>
      <c r="AI8" s="72">
        <v>33.33</v>
      </c>
      <c r="AJ8" s="72">
        <v>44.45</v>
      </c>
      <c r="AK8" s="73">
        <f>Punteggio!S8 - (3*FantaCulo!AH8/100) + IF(Punteggio!S8=1,(FantaCulo!AJ8/100)-1, 0) - IF(Punteggio!S8=0,(FantaCulo!AI8/100), 0)</f>
        <v>-0.22209999999999996</v>
      </c>
      <c r="AL8" s="72">
        <v>66.66</v>
      </c>
      <c r="AM8" s="72">
        <v>33.340000000000003</v>
      </c>
      <c r="AN8" s="72">
        <v>0</v>
      </c>
      <c r="AO8" s="73">
        <f>Punteggio!U8 - (3*FantaCulo!AL8/100) + IF(Punteggio!U8=1,(FantaCulo!AN8/100)-1, 0) - IF(Punteggio!U8=0,(FantaCulo!AM8/100), 0)</f>
        <v>1.0002000000000002</v>
      </c>
    </row>
    <row r="9" spans="1:41" ht="15" x14ac:dyDescent="0.25">
      <c r="A9" s="76">
        <v>7</v>
      </c>
      <c r="B9" s="71">
        <v>22.22</v>
      </c>
      <c r="C9" s="71">
        <v>11.11</v>
      </c>
      <c r="D9" s="71">
        <v>66.67</v>
      </c>
      <c r="E9" s="87">
        <f>Punteggio!C9 - (3*FantaCulo!B9/100) + IF(Punteggio!C9=1,(FantaCulo!D9/100)-1, 0) - IF(Punteggio!C9=0,(FantaCulo!C9/100), 0)</f>
        <v>2.3334000000000001</v>
      </c>
      <c r="F9" s="71">
        <v>22.22</v>
      </c>
      <c r="G9" s="71">
        <v>11.11</v>
      </c>
      <c r="H9" s="71">
        <v>66.67</v>
      </c>
      <c r="I9" s="87">
        <f>Punteggio!E9 - (3*FantaCulo!F9/100) + IF(Punteggio!E9=1,(FantaCulo!H9/100)-1, 0) - IF(Punteggio!E9=0,(FantaCulo!G9/100), 0)</f>
        <v>-0.77769999999999995</v>
      </c>
      <c r="J9" s="71">
        <v>88.88</v>
      </c>
      <c r="K9" s="71">
        <v>11.12</v>
      </c>
      <c r="L9" s="71">
        <v>0</v>
      </c>
      <c r="M9" s="87">
        <f>Punteggio!G9 - (3*FantaCulo!J9/100) + IF(Punteggio!G9=1,(FantaCulo!L9/100)-1, 0) - IF(Punteggio!G9=0,(FantaCulo!K9/100), 0)</f>
        <v>0.33360000000000012</v>
      </c>
      <c r="N9" s="71">
        <v>88.88</v>
      </c>
      <c r="O9" s="71">
        <v>11.12</v>
      </c>
      <c r="P9" s="71">
        <v>0</v>
      </c>
      <c r="Q9" s="87">
        <f>Punteggio!I9 - (3*FantaCulo!N9/100) + IF(Punteggio!I9=1,(FantaCulo!P9/100)-1, 0) - IF(Punteggio!I9=0,(FantaCulo!O9/100), 0)</f>
        <v>0.33360000000000012</v>
      </c>
      <c r="R9" s="71">
        <v>44.44</v>
      </c>
      <c r="S9" s="71">
        <v>33.33</v>
      </c>
      <c r="T9" s="71">
        <v>22.23</v>
      </c>
      <c r="U9" s="87">
        <f>Punteggio!K9 - (3*FantaCulo!R9/100) + IF(Punteggio!K9=1,(FantaCulo!T9/100)-1, 0) - IF(Punteggio!K9=0,(FantaCulo!S9/100), 0)</f>
        <v>1.6668000000000001</v>
      </c>
      <c r="V9" s="71">
        <v>0</v>
      </c>
      <c r="W9" s="71">
        <v>11.11</v>
      </c>
      <c r="X9" s="71">
        <v>88.89</v>
      </c>
      <c r="Y9" s="87">
        <f>Punteggio!M9 - (3*FantaCulo!V9/100) + IF(Punteggio!M9=1,(FantaCulo!X9/100)-1, 0) - IF(Punteggio!M9=0,(FantaCulo!W9/100), 0)</f>
        <v>-0.11109999999999999</v>
      </c>
      <c r="Z9" s="71">
        <v>44.44</v>
      </c>
      <c r="AA9" s="71">
        <v>33.33</v>
      </c>
      <c r="AB9" s="71">
        <v>22.23</v>
      </c>
      <c r="AC9" s="87">
        <f>Punteggio!O9 - (3*FantaCulo!Z9/100) + IF(Punteggio!O9=1,(FantaCulo!AB9/100)-1, 0) - IF(Punteggio!O9=0,(FantaCulo!AA9/100), 0)</f>
        <v>-1.1109</v>
      </c>
      <c r="AD9" s="71">
        <v>44.44</v>
      </c>
      <c r="AE9" s="71">
        <v>33.33</v>
      </c>
      <c r="AF9" s="71">
        <v>22.23</v>
      </c>
      <c r="AG9" s="87">
        <f>Punteggio!Q9 - (3*FantaCulo!AD9/100) + IF(Punteggio!Q9=1,(FantaCulo!AF9/100)-1, 0) - IF(Punteggio!Q9=0,(FantaCulo!AE9/100), 0)</f>
        <v>-1.1109</v>
      </c>
      <c r="AH9" s="71">
        <v>44.44</v>
      </c>
      <c r="AI9" s="71">
        <v>33.33</v>
      </c>
      <c r="AJ9" s="71">
        <v>22.23</v>
      </c>
      <c r="AK9" s="87">
        <f>Punteggio!S9 - (3*FantaCulo!AH9/100) + IF(Punteggio!S9=1,(FantaCulo!AJ9/100)-1, 0) - IF(Punteggio!S9=0,(FantaCulo!AI9/100), 0)</f>
        <v>-1.6664999999999999</v>
      </c>
      <c r="AL9" s="71">
        <v>0</v>
      </c>
      <c r="AM9" s="71">
        <v>11.11</v>
      </c>
      <c r="AN9" s="71">
        <v>88.89</v>
      </c>
      <c r="AO9" s="87">
        <f>Punteggio!U9 - (3*FantaCulo!AL9/100) + IF(Punteggio!U9=1,(FantaCulo!AN9/100)-1, 0) - IF(Punteggio!U9=0,(FantaCulo!AM9/100), 0)</f>
        <v>-0.11109999999999999</v>
      </c>
    </row>
    <row r="10" spans="1:41" s="75" customFormat="1" ht="15" x14ac:dyDescent="0.25">
      <c r="A10" s="77">
        <v>8</v>
      </c>
      <c r="B10" s="72">
        <v>11.11</v>
      </c>
      <c r="C10" s="72">
        <v>44.44</v>
      </c>
      <c r="D10" s="72">
        <v>44.45</v>
      </c>
      <c r="E10" s="73">
        <f>Punteggio!C10 - (3*FantaCulo!B10/100) + IF(Punteggio!C10=1,(FantaCulo!D10/100)-1, 0) - IF(Punteggio!C10=0,(FantaCulo!C10/100), 0)</f>
        <v>2.6667000000000001</v>
      </c>
      <c r="F10" s="72">
        <v>77.77</v>
      </c>
      <c r="G10" s="72">
        <v>11.11</v>
      </c>
      <c r="H10" s="72">
        <v>11.12</v>
      </c>
      <c r="I10" s="73">
        <f>Punteggio!E10 - (3*FantaCulo!F10/100) + IF(Punteggio!E10=1,(FantaCulo!H10/100)-1, 0) - IF(Punteggio!E10=0,(FantaCulo!G10/100), 0)</f>
        <v>-2.4441999999999999</v>
      </c>
      <c r="J10" s="72">
        <v>100</v>
      </c>
      <c r="K10" s="72">
        <v>0</v>
      </c>
      <c r="L10" s="72">
        <v>0</v>
      </c>
      <c r="M10" s="73">
        <f>Punteggio!G10 - (3*FantaCulo!J10/100) + IF(Punteggio!G10=1,(FantaCulo!L10/100)-1, 0) - IF(Punteggio!G10=0,(FantaCulo!K10/100), 0)</f>
        <v>0</v>
      </c>
      <c r="N10" s="72">
        <v>77.77</v>
      </c>
      <c r="O10" s="72">
        <v>11.11</v>
      </c>
      <c r="P10" s="72">
        <v>11.12</v>
      </c>
      <c r="Q10" s="73">
        <f>Punteggio!I10 - (3*FantaCulo!N10/100) + IF(Punteggio!I10=1,(FantaCulo!P10/100)-1, 0) - IF(Punteggio!I10=0,(FantaCulo!O10/100), 0)</f>
        <v>0.66690000000000005</v>
      </c>
      <c r="R10" s="72">
        <v>66.66</v>
      </c>
      <c r="S10" s="72">
        <v>0</v>
      </c>
      <c r="T10" s="72">
        <v>33.340000000000003</v>
      </c>
      <c r="U10" s="73">
        <f>Punteggio!K10 - (3*FantaCulo!R10/100) + IF(Punteggio!K10=1,(FantaCulo!T10/100)-1, 0) - IF(Punteggio!K10=0,(FantaCulo!S10/100), 0)</f>
        <v>1.0002000000000002</v>
      </c>
      <c r="V10" s="72">
        <v>11.11</v>
      </c>
      <c r="W10" s="72">
        <v>44.44</v>
      </c>
      <c r="X10" s="72">
        <v>44.45</v>
      </c>
      <c r="Y10" s="73">
        <f>Punteggio!M10 - (3*FantaCulo!V10/100) + IF(Punteggio!M10=1,(FantaCulo!X10/100)-1, 0) - IF(Punteggio!M10=0,(FantaCulo!W10/100), 0)</f>
        <v>-0.77769999999999995</v>
      </c>
      <c r="Z10" s="72">
        <v>11.11</v>
      </c>
      <c r="AA10" s="72">
        <v>44.44</v>
      </c>
      <c r="AB10" s="72">
        <v>44.45</v>
      </c>
      <c r="AC10" s="73">
        <f>Punteggio!O10 - (3*FantaCulo!Z10/100) + IF(Punteggio!O10=1,(FantaCulo!AB10/100)-1, 0) - IF(Punteggio!O10=0,(FantaCulo!AA10/100), 0)</f>
        <v>0.11120000000000008</v>
      </c>
      <c r="AD10" s="72">
        <v>0</v>
      </c>
      <c r="AE10" s="72">
        <v>0</v>
      </c>
      <c r="AF10" s="72">
        <v>100</v>
      </c>
      <c r="AG10" s="73">
        <f>Punteggio!Q10 - (3*FantaCulo!AD10/100) + IF(Punteggio!Q10=1,(FantaCulo!AF10/100)-1, 0) - IF(Punteggio!Q10=0,(FantaCulo!AE10/100), 0)</f>
        <v>0</v>
      </c>
      <c r="AH10" s="72">
        <v>11.11</v>
      </c>
      <c r="AI10" s="72">
        <v>44.44</v>
      </c>
      <c r="AJ10" s="72">
        <v>44.45</v>
      </c>
      <c r="AK10" s="73">
        <f>Punteggio!S10 - (3*FantaCulo!AH10/100) + IF(Punteggio!S10=1,(FantaCulo!AJ10/100)-1, 0) - IF(Punteggio!S10=0,(FantaCulo!AI10/100), 0)</f>
        <v>-0.77769999999999995</v>
      </c>
      <c r="AL10" s="72">
        <v>11.11</v>
      </c>
      <c r="AM10" s="72">
        <v>44.44</v>
      </c>
      <c r="AN10" s="72">
        <v>44.45</v>
      </c>
      <c r="AO10" s="73">
        <f>Punteggio!U10 - (3*FantaCulo!AL10/100) + IF(Punteggio!U10=1,(FantaCulo!AN10/100)-1, 0) - IF(Punteggio!U10=0,(FantaCulo!AM10/100), 0)</f>
        <v>0.11120000000000008</v>
      </c>
    </row>
    <row r="11" spans="1:41" ht="15" x14ac:dyDescent="0.25">
      <c r="A11" s="76">
        <v>9</v>
      </c>
      <c r="B11" s="71">
        <v>55.55</v>
      </c>
      <c r="C11" s="71">
        <v>22.22</v>
      </c>
      <c r="D11" s="71">
        <v>22.23</v>
      </c>
      <c r="E11" s="87">
        <f>Punteggio!C11 - (3*FantaCulo!B11/100) + IF(Punteggio!C11=1,(FantaCulo!D11/100)-1, 0) - IF(Punteggio!C11=0,(FantaCulo!C11/100), 0)</f>
        <v>-1.4441999999999999</v>
      </c>
      <c r="F11" s="71">
        <v>88.88</v>
      </c>
      <c r="G11" s="71">
        <v>11.12</v>
      </c>
      <c r="H11" s="71">
        <v>0</v>
      </c>
      <c r="I11" s="87">
        <f>Punteggio!E11 - (3*FantaCulo!F11/100) + IF(Punteggio!E11=1,(FantaCulo!H11/100)-1, 0) - IF(Punteggio!E11=0,(FantaCulo!G11/100), 0)</f>
        <v>0.33360000000000012</v>
      </c>
      <c r="J11" s="71">
        <v>22.22</v>
      </c>
      <c r="K11" s="71">
        <v>22.22</v>
      </c>
      <c r="L11" s="71">
        <v>55.56</v>
      </c>
      <c r="M11" s="87">
        <f>Punteggio!G11 - (3*FantaCulo!J11/100) + IF(Punteggio!G11=1,(FantaCulo!L11/100)-1, 0) - IF(Punteggio!G11=0,(FantaCulo!K11/100), 0)</f>
        <v>-0.11099999999999999</v>
      </c>
      <c r="N11" s="71">
        <v>55.55</v>
      </c>
      <c r="O11" s="71">
        <v>22.22</v>
      </c>
      <c r="P11" s="71">
        <v>22.23</v>
      </c>
      <c r="Q11" s="87">
        <f>Punteggio!I11 - (3*FantaCulo!N11/100) + IF(Punteggio!I11=1,(FantaCulo!P11/100)-1, 0) - IF(Punteggio!I11=0,(FantaCulo!O11/100), 0)</f>
        <v>-1.4441999999999999</v>
      </c>
      <c r="R11" s="71">
        <v>22.22</v>
      </c>
      <c r="S11" s="71">
        <v>22.22</v>
      </c>
      <c r="T11" s="71">
        <v>55.56</v>
      </c>
      <c r="U11" s="87">
        <f>Punteggio!K11 - (3*FantaCulo!R11/100) + IF(Punteggio!K11=1,(FantaCulo!T11/100)-1, 0) - IF(Punteggio!K11=0,(FantaCulo!S11/100), 0)</f>
        <v>-0.88879999999999992</v>
      </c>
      <c r="V11" s="71">
        <v>88.88</v>
      </c>
      <c r="W11" s="71">
        <v>11.12</v>
      </c>
      <c r="X11" s="71">
        <v>0</v>
      </c>
      <c r="Y11" s="87">
        <f>Punteggio!M11 - (3*FantaCulo!V11/100) + IF(Punteggio!M11=1,(FantaCulo!X11/100)-1, 0) - IF(Punteggio!M11=0,(FantaCulo!W11/100), 0)</f>
        <v>0.33360000000000012</v>
      </c>
      <c r="Z11" s="71">
        <v>0</v>
      </c>
      <c r="AA11" s="71">
        <v>11.11</v>
      </c>
      <c r="AB11" s="71">
        <v>88.89</v>
      </c>
      <c r="AC11" s="87">
        <f>Punteggio!O11 - (3*FantaCulo!Z11/100) + IF(Punteggio!O11=1,(FantaCulo!AB11/100)-1, 0) - IF(Punteggio!O11=0,(FantaCulo!AA11/100), 0)</f>
        <v>-0.11109999999999999</v>
      </c>
      <c r="AD11" s="71">
        <v>55.55</v>
      </c>
      <c r="AE11" s="71">
        <v>22.22</v>
      </c>
      <c r="AF11" s="71">
        <v>22.23</v>
      </c>
      <c r="AG11" s="87">
        <f>Punteggio!Q11 - (3*FantaCulo!AD11/100) + IF(Punteggio!Q11=1,(FantaCulo!AF11/100)-1, 0) - IF(Punteggio!Q11=0,(FantaCulo!AE11/100), 0)</f>
        <v>1.3335000000000001</v>
      </c>
      <c r="AH11" s="71">
        <v>22.22</v>
      </c>
      <c r="AI11" s="71">
        <v>22.22</v>
      </c>
      <c r="AJ11" s="71">
        <v>55.56</v>
      </c>
      <c r="AK11" s="87">
        <f>Punteggio!S11 - (3*FantaCulo!AH11/100) + IF(Punteggio!S11=1,(FantaCulo!AJ11/100)-1, 0) - IF(Punteggio!S11=0,(FantaCulo!AI11/100), 0)</f>
        <v>-0.11099999999999999</v>
      </c>
      <c r="AL11" s="71">
        <v>0</v>
      </c>
      <c r="AM11" s="71">
        <v>11.11</v>
      </c>
      <c r="AN11" s="71">
        <v>88.89</v>
      </c>
      <c r="AO11" s="87">
        <f>Punteggio!U11 - (3*FantaCulo!AL11/100) + IF(Punteggio!U11=1,(FantaCulo!AN11/100)-1, 0) - IF(Punteggio!U11=0,(FantaCulo!AM11/100), 0)</f>
        <v>-0.11109999999999999</v>
      </c>
    </row>
    <row r="12" spans="1:41" s="75" customFormat="1" ht="15" x14ac:dyDescent="0.25">
      <c r="A12" s="77">
        <v>10</v>
      </c>
      <c r="B12" s="72">
        <v>100</v>
      </c>
      <c r="C12" s="72">
        <v>0</v>
      </c>
      <c r="D12" s="72">
        <v>0</v>
      </c>
      <c r="E12" s="73">
        <f>Punteggio!C12 - (3*FantaCulo!B12/100) + IF(Punteggio!C12=1,(FantaCulo!D12/100)-1, 0) - IF(Punteggio!C12=0,(FantaCulo!C12/100), 0)</f>
        <v>0</v>
      </c>
      <c r="F12" s="72">
        <v>11.11</v>
      </c>
      <c r="G12" s="72">
        <v>33.33</v>
      </c>
      <c r="H12" s="72">
        <v>55.56</v>
      </c>
      <c r="I12" s="73">
        <f>Punteggio!E12 - (3*FantaCulo!F12/100) + IF(Punteggio!E12=1,(FantaCulo!H12/100)-1, 0) - IF(Punteggio!E12=0,(FantaCulo!G12/100), 0)</f>
        <v>-0.66659999999999997</v>
      </c>
      <c r="J12" s="72">
        <v>11.11</v>
      </c>
      <c r="K12" s="72">
        <v>33.33</v>
      </c>
      <c r="L12" s="72">
        <v>55.56</v>
      </c>
      <c r="M12" s="73">
        <f>Punteggio!G12 - (3*FantaCulo!J12/100) + IF(Punteggio!G12=1,(FantaCulo!L12/100)-1, 0) - IF(Punteggio!G12=0,(FantaCulo!K12/100), 0)</f>
        <v>0.22230000000000005</v>
      </c>
      <c r="N12" s="72">
        <v>55.55</v>
      </c>
      <c r="O12" s="72">
        <v>33.33</v>
      </c>
      <c r="P12" s="72">
        <v>11.12</v>
      </c>
      <c r="Q12" s="73">
        <f>Punteggio!I12 - (3*FantaCulo!N12/100) + IF(Punteggio!I12=1,(FantaCulo!P12/100)-1, 0) - IF(Punteggio!I12=0,(FantaCulo!O12/100), 0)</f>
        <v>1.3335000000000001</v>
      </c>
      <c r="R12" s="72">
        <v>11.11</v>
      </c>
      <c r="S12" s="72">
        <v>33.33</v>
      </c>
      <c r="T12" s="72">
        <v>55.56</v>
      </c>
      <c r="U12" s="73">
        <f>Punteggio!K12 - (3*FantaCulo!R12/100) + IF(Punteggio!K12=1,(FantaCulo!T12/100)-1, 0) - IF(Punteggio!K12=0,(FantaCulo!S12/100), 0)</f>
        <v>-0.66659999999999997</v>
      </c>
      <c r="V12" s="72">
        <v>11.11</v>
      </c>
      <c r="W12" s="72">
        <v>33.33</v>
      </c>
      <c r="X12" s="72">
        <v>55.56</v>
      </c>
      <c r="Y12" s="73">
        <f>Punteggio!M12 - (3*FantaCulo!V12/100) + IF(Punteggio!M12=1,(FantaCulo!X12/100)-1, 0) - IF(Punteggio!M12=0,(FantaCulo!W12/100), 0)</f>
        <v>0.22230000000000005</v>
      </c>
      <c r="Z12" s="72">
        <v>0</v>
      </c>
      <c r="AA12" s="72">
        <v>0</v>
      </c>
      <c r="AB12" s="72">
        <v>100</v>
      </c>
      <c r="AC12" s="73">
        <f>Punteggio!O12 - (3*FantaCulo!Z12/100) + IF(Punteggio!O12=1,(FantaCulo!AB12/100)-1, 0) - IF(Punteggio!O12=0,(FantaCulo!AA12/100), 0)</f>
        <v>0</v>
      </c>
      <c r="AD12" s="72">
        <v>55.55</v>
      </c>
      <c r="AE12" s="72">
        <v>33.33</v>
      </c>
      <c r="AF12" s="72">
        <v>11.12</v>
      </c>
      <c r="AG12" s="73">
        <f>Punteggio!Q12 - (3*FantaCulo!AD12/100) + IF(Punteggio!Q12=1,(FantaCulo!AF12/100)-1, 0) - IF(Punteggio!Q12=0,(FantaCulo!AE12/100), 0)</f>
        <v>1.3335000000000001</v>
      </c>
      <c r="AH12" s="72">
        <v>55.55</v>
      </c>
      <c r="AI12" s="72">
        <v>33.33</v>
      </c>
      <c r="AJ12" s="72">
        <v>11.12</v>
      </c>
      <c r="AK12" s="73">
        <f>Punteggio!S12 - (3*FantaCulo!AH12/100) + IF(Punteggio!S12=1,(FantaCulo!AJ12/100)-1, 0) - IF(Punteggio!S12=0,(FantaCulo!AI12/100), 0)</f>
        <v>1.3335000000000001</v>
      </c>
      <c r="AL12" s="72">
        <v>55.55</v>
      </c>
      <c r="AM12" s="72">
        <v>33.33</v>
      </c>
      <c r="AN12" s="72">
        <v>11.12</v>
      </c>
      <c r="AO12" s="73">
        <f>Punteggio!U12 - (3*FantaCulo!AL12/100) + IF(Punteggio!U12=1,(FantaCulo!AN12/100)-1, 0) - IF(Punteggio!U12=0,(FantaCulo!AM12/100), 0)</f>
        <v>-1.9997999999999998</v>
      </c>
    </row>
    <row r="13" spans="1:41" ht="15" x14ac:dyDescent="0.25">
      <c r="A13" s="76">
        <v>11</v>
      </c>
      <c r="B13" s="71">
        <v>44.44</v>
      </c>
      <c r="C13" s="71">
        <v>11.11</v>
      </c>
      <c r="D13" s="71">
        <v>44.45</v>
      </c>
      <c r="E13" s="87">
        <f>Punteggio!C13 - (3*FantaCulo!B13/100) + IF(Punteggio!C13=1,(FantaCulo!D13/100)-1, 0) - IF(Punteggio!C13=0,(FantaCulo!C13/100), 0)</f>
        <v>-1.4442999999999999</v>
      </c>
      <c r="F13" s="71">
        <v>66.66</v>
      </c>
      <c r="G13" s="71">
        <v>22.22</v>
      </c>
      <c r="H13" s="71">
        <v>11.12</v>
      </c>
      <c r="I13" s="87">
        <f>Punteggio!E13 - (3*FantaCulo!F13/100) + IF(Punteggio!E13=1,(FantaCulo!H13/100)-1, 0) - IF(Punteggio!E13=0,(FantaCulo!G13/100), 0)</f>
        <v>-2.222</v>
      </c>
      <c r="J13" s="71">
        <v>0</v>
      </c>
      <c r="K13" s="71">
        <v>33.33</v>
      </c>
      <c r="L13" s="71">
        <v>66.67</v>
      </c>
      <c r="M13" s="87">
        <f>Punteggio!G13 - (3*FantaCulo!J13/100) + IF(Punteggio!G13=1,(FantaCulo!L13/100)-1, 0) - IF(Punteggio!G13=0,(FantaCulo!K13/100), 0)</f>
        <v>-0.33329999999999999</v>
      </c>
      <c r="N13" s="71">
        <v>66.66</v>
      </c>
      <c r="O13" s="71">
        <v>22.22</v>
      </c>
      <c r="P13" s="71">
        <v>11.12</v>
      </c>
      <c r="Q13" s="87">
        <f>Punteggio!I13 - (3*FantaCulo!N13/100) + IF(Punteggio!I13=1,(FantaCulo!P13/100)-1, 0) - IF(Punteggio!I13=0,(FantaCulo!O13/100), 0)</f>
        <v>1.0002000000000002</v>
      </c>
      <c r="R13" s="71">
        <v>66.66</v>
      </c>
      <c r="S13" s="71">
        <v>22.22</v>
      </c>
      <c r="T13" s="71">
        <v>11.12</v>
      </c>
      <c r="U13" s="87">
        <f>Punteggio!K13 - (3*FantaCulo!R13/100) + IF(Punteggio!K13=1,(FantaCulo!T13/100)-1, 0) - IF(Punteggio!K13=0,(FantaCulo!S13/100), 0)</f>
        <v>1.0002000000000002</v>
      </c>
      <c r="V13" s="71">
        <v>44.44</v>
      </c>
      <c r="W13" s="71">
        <v>11.11</v>
      </c>
      <c r="X13" s="71">
        <v>44.45</v>
      </c>
      <c r="Y13" s="87">
        <f>Punteggio!M13 - (3*FantaCulo!V13/100) + IF(Punteggio!M13=1,(FantaCulo!X13/100)-1, 0) - IF(Punteggio!M13=0,(FantaCulo!W13/100), 0)</f>
        <v>1.6668000000000001</v>
      </c>
      <c r="Z13" s="71">
        <v>0</v>
      </c>
      <c r="AA13" s="71">
        <v>33.33</v>
      </c>
      <c r="AB13" s="71">
        <v>66.67</v>
      </c>
      <c r="AC13" s="87">
        <f>Punteggio!O13 - (3*FantaCulo!Z13/100) + IF(Punteggio!O13=1,(FantaCulo!AB13/100)-1, 0) - IF(Punteggio!O13=0,(FantaCulo!AA13/100), 0)</f>
        <v>-0.33329999999999999</v>
      </c>
      <c r="AD13" s="71">
        <v>0</v>
      </c>
      <c r="AE13" s="71">
        <v>33.33</v>
      </c>
      <c r="AF13" s="71">
        <v>66.67</v>
      </c>
      <c r="AG13" s="87">
        <f>Punteggio!Q13 - (3*FantaCulo!AD13/100) + IF(Punteggio!Q13=1,(FantaCulo!AF13/100)-1, 0) - IF(Punteggio!Q13=0,(FantaCulo!AE13/100), 0)</f>
        <v>0.66670000000000007</v>
      </c>
      <c r="AH13" s="71">
        <v>0</v>
      </c>
      <c r="AI13" s="71">
        <v>33.33</v>
      </c>
      <c r="AJ13" s="71">
        <v>66.67</v>
      </c>
      <c r="AK13" s="87">
        <f>Punteggio!S13 - (3*FantaCulo!AH13/100) + IF(Punteggio!S13=1,(FantaCulo!AJ13/100)-1, 0) - IF(Punteggio!S13=0,(FantaCulo!AI13/100), 0)</f>
        <v>0.66670000000000007</v>
      </c>
      <c r="AL13" s="71">
        <v>100</v>
      </c>
      <c r="AM13" s="71">
        <v>0</v>
      </c>
      <c r="AN13" s="71">
        <v>0</v>
      </c>
      <c r="AO13" s="87">
        <f>Punteggio!U13 - (3*FantaCulo!AL13/100) + IF(Punteggio!U13=1,(FantaCulo!AN13/100)-1, 0) - IF(Punteggio!U13=0,(FantaCulo!AM13/100), 0)</f>
        <v>0</v>
      </c>
    </row>
    <row r="14" spans="1:41" s="75" customFormat="1" ht="15" x14ac:dyDescent="0.25">
      <c r="A14" s="77">
        <v>12</v>
      </c>
      <c r="B14" s="72">
        <v>11.11</v>
      </c>
      <c r="C14" s="72">
        <v>44.44</v>
      </c>
      <c r="D14" s="72">
        <v>44.45</v>
      </c>
      <c r="E14" s="73">
        <f>Punteggio!C14 - (3*FantaCulo!B14/100) + IF(Punteggio!C14=1,(FantaCulo!D14/100)-1, 0) - IF(Punteggio!C14=0,(FantaCulo!C14/100), 0)</f>
        <v>0.11120000000000008</v>
      </c>
      <c r="F14" s="72">
        <v>11.11</v>
      </c>
      <c r="G14" s="72">
        <v>44.44</v>
      </c>
      <c r="H14" s="72">
        <v>44.45</v>
      </c>
      <c r="I14" s="73">
        <f>Punteggio!E14 - (3*FantaCulo!F14/100) + IF(Punteggio!E14=1,(FantaCulo!H14/100)-1, 0) - IF(Punteggio!E14=0,(FantaCulo!G14/100), 0)</f>
        <v>0.11120000000000008</v>
      </c>
      <c r="J14" s="72">
        <v>0</v>
      </c>
      <c r="K14" s="72">
        <v>0</v>
      </c>
      <c r="L14" s="72">
        <v>100</v>
      </c>
      <c r="M14" s="73">
        <f>Punteggio!G14 - (3*FantaCulo!J14/100) + IF(Punteggio!G14=1,(FantaCulo!L14/100)-1, 0) - IF(Punteggio!G14=0,(FantaCulo!K14/100), 0)</f>
        <v>0</v>
      </c>
      <c r="N14" s="72">
        <v>88.88</v>
      </c>
      <c r="O14" s="72">
        <v>11.12</v>
      </c>
      <c r="P14" s="72">
        <v>0</v>
      </c>
      <c r="Q14" s="73">
        <f>Punteggio!I14 - (3*FantaCulo!N14/100) + IF(Punteggio!I14=1,(FantaCulo!P14/100)-1, 0) - IF(Punteggio!I14=0,(FantaCulo!O14/100), 0)</f>
        <v>0.33360000000000012</v>
      </c>
      <c r="R14" s="72">
        <v>11.11</v>
      </c>
      <c r="S14" s="72">
        <v>44.44</v>
      </c>
      <c r="T14" s="72">
        <v>44.45</v>
      </c>
      <c r="U14" s="73">
        <f>Punteggio!K14 - (3*FantaCulo!R14/100) + IF(Punteggio!K14=1,(FantaCulo!T14/100)-1, 0) - IF(Punteggio!K14=0,(FantaCulo!S14/100), 0)</f>
        <v>2.6667000000000001</v>
      </c>
      <c r="V14" s="72">
        <v>66.66</v>
      </c>
      <c r="W14" s="72">
        <v>11.11</v>
      </c>
      <c r="X14" s="72">
        <v>22.23</v>
      </c>
      <c r="Y14" s="73">
        <f>Punteggio!M14 - (3*FantaCulo!V14/100) + IF(Punteggio!M14=1,(FantaCulo!X14/100)-1, 0) - IF(Punteggio!M14=0,(FantaCulo!W14/100), 0)</f>
        <v>-1.7774999999999999</v>
      </c>
      <c r="Z14" s="72">
        <v>11.11</v>
      </c>
      <c r="AA14" s="72">
        <v>44.44</v>
      </c>
      <c r="AB14" s="72">
        <v>44.45</v>
      </c>
      <c r="AC14" s="73">
        <f>Punteggio!O14 - (3*FantaCulo!Z14/100) + IF(Punteggio!O14=1,(FantaCulo!AB14/100)-1, 0) - IF(Punteggio!O14=0,(FantaCulo!AA14/100), 0)</f>
        <v>-0.77769999999999995</v>
      </c>
      <c r="AD14" s="72">
        <v>66.66</v>
      </c>
      <c r="AE14" s="72">
        <v>11.11</v>
      </c>
      <c r="AF14" s="72">
        <v>22.23</v>
      </c>
      <c r="AG14" s="73">
        <f>Punteggio!Q14 - (3*FantaCulo!AD14/100) + IF(Punteggio!Q14=1,(FantaCulo!AF14/100)-1, 0) - IF(Punteggio!Q14=0,(FantaCulo!AE14/100), 0)</f>
        <v>-1.7774999999999999</v>
      </c>
      <c r="AH14" s="72">
        <v>11.11</v>
      </c>
      <c r="AI14" s="72">
        <v>44.44</v>
      </c>
      <c r="AJ14" s="72">
        <v>44.45</v>
      </c>
      <c r="AK14" s="73">
        <f>Punteggio!S14 - (3*FantaCulo!AH14/100) + IF(Punteggio!S14=1,(FantaCulo!AJ14/100)-1, 0) - IF(Punteggio!S14=0,(FantaCulo!AI14/100), 0)</f>
        <v>-0.77769999999999995</v>
      </c>
      <c r="AL14" s="72">
        <v>88.88</v>
      </c>
      <c r="AM14" s="72">
        <v>11.12</v>
      </c>
      <c r="AN14" s="72">
        <v>0</v>
      </c>
      <c r="AO14" s="73">
        <f>Punteggio!U14 - (3*FantaCulo!AL14/100) + IF(Punteggio!U14=1,(FantaCulo!AN14/100)-1, 0) - IF(Punteggio!U14=0,(FantaCulo!AM14/100), 0)</f>
        <v>0.33360000000000012</v>
      </c>
    </row>
    <row r="15" spans="1:41" ht="15" x14ac:dyDescent="0.25">
      <c r="A15" s="76">
        <v>13</v>
      </c>
      <c r="B15" s="71">
        <v>55.55</v>
      </c>
      <c r="C15" s="71">
        <v>22.22</v>
      </c>
      <c r="D15" s="71">
        <v>22.23</v>
      </c>
      <c r="E15" s="87">
        <f>Punteggio!C15 - (3*FantaCulo!B15/100) + IF(Punteggio!C15=1,(FantaCulo!D15/100)-1, 0) - IF(Punteggio!C15=0,(FantaCulo!C15/100), 0)</f>
        <v>-1.4441999999999999</v>
      </c>
      <c r="F15" s="71">
        <v>0</v>
      </c>
      <c r="G15" s="71">
        <v>11.11</v>
      </c>
      <c r="H15" s="71">
        <v>88.89</v>
      </c>
      <c r="I15" s="87">
        <f>Punteggio!E15 - (3*FantaCulo!F15/100) + IF(Punteggio!E15=1,(FantaCulo!H15/100)-1, 0) - IF(Punteggio!E15=0,(FantaCulo!G15/100), 0)</f>
        <v>-0.11109999999999999</v>
      </c>
      <c r="J15" s="71">
        <v>55.55</v>
      </c>
      <c r="K15" s="71">
        <v>22.22</v>
      </c>
      <c r="L15" s="71">
        <v>22.23</v>
      </c>
      <c r="M15" s="87">
        <f>Punteggio!G15 - (3*FantaCulo!J15/100) + IF(Punteggio!G15=1,(FantaCulo!L15/100)-1, 0) - IF(Punteggio!G15=0,(FantaCulo!K15/100), 0)</f>
        <v>-1.4441999999999999</v>
      </c>
      <c r="N15" s="71">
        <v>22.22</v>
      </c>
      <c r="O15" s="71">
        <v>22.22</v>
      </c>
      <c r="P15" s="71">
        <v>55.56</v>
      </c>
      <c r="Q15" s="87">
        <f>Punteggio!I15 - (3*FantaCulo!N15/100) + IF(Punteggio!I15=1,(FantaCulo!P15/100)-1, 0) - IF(Punteggio!I15=0,(FantaCulo!O15/100), 0)</f>
        <v>-0.11099999999999999</v>
      </c>
      <c r="R15" s="71">
        <v>88.88</v>
      </c>
      <c r="S15" s="71">
        <v>11.12</v>
      </c>
      <c r="T15" s="71">
        <v>0</v>
      </c>
      <c r="U15" s="87">
        <f>Punteggio!K15 - (3*FantaCulo!R15/100) + IF(Punteggio!K15=1,(FantaCulo!T15/100)-1, 0) - IF(Punteggio!K15=0,(FantaCulo!S15/100), 0)</f>
        <v>0.33360000000000012</v>
      </c>
      <c r="V15" s="71">
        <v>0</v>
      </c>
      <c r="W15" s="71">
        <v>11.11</v>
      </c>
      <c r="X15" s="71">
        <v>88.89</v>
      </c>
      <c r="Y15" s="87">
        <f>Punteggio!M15 - (3*FantaCulo!V15/100) + IF(Punteggio!M15=1,(FantaCulo!X15/100)-1, 0) - IF(Punteggio!M15=0,(FantaCulo!W15/100), 0)</f>
        <v>-0.11109999999999999</v>
      </c>
      <c r="Z15" s="71">
        <v>55.55</v>
      </c>
      <c r="AA15" s="71">
        <v>22.22</v>
      </c>
      <c r="AB15" s="71">
        <v>22.23</v>
      </c>
      <c r="AC15" s="87">
        <f>Punteggio!O15 - (3*FantaCulo!Z15/100) + IF(Punteggio!O15=1,(FantaCulo!AB15/100)-1, 0) - IF(Punteggio!O15=0,(FantaCulo!AA15/100), 0)</f>
        <v>-1.8886999999999998</v>
      </c>
      <c r="AD15" s="71">
        <v>22.22</v>
      </c>
      <c r="AE15" s="71">
        <v>22.22</v>
      </c>
      <c r="AF15" s="71">
        <v>55.56</v>
      </c>
      <c r="AG15" s="87">
        <f>Punteggio!Q15 - (3*FantaCulo!AD15/100) + IF(Punteggio!Q15=1,(FantaCulo!AF15/100)-1, 0) - IF(Punteggio!Q15=0,(FantaCulo!AE15/100), 0)</f>
        <v>-0.11099999999999999</v>
      </c>
      <c r="AH15" s="71">
        <v>22.22</v>
      </c>
      <c r="AI15" s="71">
        <v>22.22</v>
      </c>
      <c r="AJ15" s="71">
        <v>55.56</v>
      </c>
      <c r="AK15" s="87">
        <f>Punteggio!S15 - (3*FantaCulo!AH15/100) + IF(Punteggio!S15=1,(FantaCulo!AJ15/100)-1, 0) - IF(Punteggio!S15=0,(FantaCulo!AI15/100), 0)</f>
        <v>2.3334000000000001</v>
      </c>
      <c r="AL15" s="71">
        <v>88.88</v>
      </c>
      <c r="AM15" s="71">
        <v>11.12</v>
      </c>
      <c r="AN15" s="71">
        <v>0</v>
      </c>
      <c r="AO15" s="87">
        <f>Punteggio!U15 - (3*FantaCulo!AL15/100) + IF(Punteggio!U15=1,(FantaCulo!AN15/100)-1, 0) - IF(Punteggio!U15=0,(FantaCulo!AM15/100), 0)</f>
        <v>0.33360000000000012</v>
      </c>
    </row>
    <row r="16" spans="1:41" s="75" customFormat="1" ht="15" x14ac:dyDescent="0.25">
      <c r="A16" s="77">
        <v>14</v>
      </c>
      <c r="B16" s="72">
        <v>33.33</v>
      </c>
      <c r="C16" s="72">
        <v>22.22</v>
      </c>
      <c r="D16" s="72">
        <v>44.45</v>
      </c>
      <c r="E16" s="73">
        <f>Punteggio!C16 - (3*FantaCulo!B16/100) + IF(Punteggio!C16=1,(FantaCulo!D16/100)-1, 0) - IF(Punteggio!C16=0,(FantaCulo!C16/100), 0)</f>
        <v>2.0001000000000002</v>
      </c>
      <c r="F16" s="72">
        <v>11.11</v>
      </c>
      <c r="G16" s="72">
        <v>11.11</v>
      </c>
      <c r="H16" s="72">
        <v>77.78</v>
      </c>
      <c r="I16" s="73">
        <f>Punteggio!E16 - (3*FantaCulo!F16/100) + IF(Punteggio!E16=1,(FantaCulo!H16/100)-1, 0) - IF(Punteggio!E16=0,(FantaCulo!G16/100), 0)</f>
        <v>-0.44439999999999996</v>
      </c>
      <c r="J16" s="72">
        <v>100</v>
      </c>
      <c r="K16" s="72">
        <v>0</v>
      </c>
      <c r="L16" s="72">
        <v>0</v>
      </c>
      <c r="M16" s="73">
        <f>Punteggio!G16 - (3*FantaCulo!J16/100) + IF(Punteggio!G16=1,(FantaCulo!L16/100)-1, 0) - IF(Punteggio!G16=0,(FantaCulo!K16/100), 0)</f>
        <v>0</v>
      </c>
      <c r="N16" s="72">
        <v>33.33</v>
      </c>
      <c r="O16" s="72">
        <v>22.22</v>
      </c>
      <c r="P16" s="72">
        <v>44.45</v>
      </c>
      <c r="Q16" s="73">
        <f>Punteggio!I16 - (3*FantaCulo!N16/100) + IF(Punteggio!I16=1,(FantaCulo!P16/100)-1, 0) - IF(Punteggio!I16=0,(FantaCulo!O16/100), 0)</f>
        <v>-1.2221</v>
      </c>
      <c r="R16" s="72">
        <v>66.66</v>
      </c>
      <c r="S16" s="72">
        <v>11.11</v>
      </c>
      <c r="T16" s="72">
        <v>22.23</v>
      </c>
      <c r="U16" s="73">
        <f>Punteggio!K16 - (3*FantaCulo!R16/100) + IF(Punteggio!K16=1,(FantaCulo!T16/100)-1, 0) - IF(Punteggio!K16=0,(FantaCulo!S16/100), 0)</f>
        <v>-1.7774999999999999</v>
      </c>
      <c r="V16" s="72">
        <v>33.33</v>
      </c>
      <c r="W16" s="72">
        <v>22.22</v>
      </c>
      <c r="X16" s="72">
        <v>44.45</v>
      </c>
      <c r="Y16" s="73">
        <f>Punteggio!M16 - (3*FantaCulo!V16/100) + IF(Punteggio!M16=1,(FantaCulo!X16/100)-1, 0) - IF(Punteggio!M16=0,(FantaCulo!W16/100), 0)</f>
        <v>2.0001000000000002</v>
      </c>
      <c r="Z16" s="72">
        <v>11.11</v>
      </c>
      <c r="AA16" s="72">
        <v>11.11</v>
      </c>
      <c r="AB16" s="72">
        <v>77.78</v>
      </c>
      <c r="AC16" s="73">
        <f>Punteggio!O16 - (3*FantaCulo!Z16/100) + IF(Punteggio!O16=1,(FantaCulo!AB16/100)-1, 0) - IF(Punteggio!O16=0,(FantaCulo!AA16/100), 0)</f>
        <v>-0.44439999999999996</v>
      </c>
      <c r="AD16" s="72">
        <v>66.66</v>
      </c>
      <c r="AE16" s="72">
        <v>11.11</v>
      </c>
      <c r="AF16" s="72">
        <v>22.23</v>
      </c>
      <c r="AG16" s="73">
        <f>Punteggio!Q16 - (3*FantaCulo!AD16/100) + IF(Punteggio!Q16=1,(FantaCulo!AF16/100)-1, 0) - IF(Punteggio!Q16=0,(FantaCulo!AE16/100), 0)</f>
        <v>-1.7774999999999999</v>
      </c>
      <c r="AH16" s="72">
        <v>0</v>
      </c>
      <c r="AI16" s="72">
        <v>0</v>
      </c>
      <c r="AJ16" s="72">
        <v>100</v>
      </c>
      <c r="AK16" s="73">
        <f>Punteggio!S16 - (3*FantaCulo!AH16/100) + IF(Punteggio!S16=1,(FantaCulo!AJ16/100)-1, 0) - IF(Punteggio!S16=0,(FantaCulo!AI16/100), 0)</f>
        <v>0</v>
      </c>
      <c r="AL16" s="72">
        <v>88.88</v>
      </c>
      <c r="AM16" s="72">
        <v>0</v>
      </c>
      <c r="AN16" s="72">
        <v>11.12</v>
      </c>
      <c r="AO16" s="73">
        <f>Punteggio!U16 - (3*FantaCulo!AL16/100) + IF(Punteggio!U16=1,(FantaCulo!AN16/100)-1, 0) - IF(Punteggio!U16=0,(FantaCulo!AM16/100), 0)</f>
        <v>0.33360000000000012</v>
      </c>
    </row>
    <row r="17" spans="1:41" ht="15" x14ac:dyDescent="0.25">
      <c r="A17" s="76">
        <v>15</v>
      </c>
      <c r="B17" s="71">
        <v>66.66</v>
      </c>
      <c r="C17" s="71">
        <v>11.11</v>
      </c>
      <c r="D17" s="71">
        <v>22.23</v>
      </c>
      <c r="E17" s="87">
        <f>Punteggio!C17 - (3*FantaCulo!B17/100) + IF(Punteggio!C17=1,(FantaCulo!D17/100)-1, 0) - IF(Punteggio!C17=0,(FantaCulo!C17/100), 0)</f>
        <v>-1.7774999999999999</v>
      </c>
      <c r="F17" s="71">
        <v>11.11</v>
      </c>
      <c r="G17" s="71">
        <v>44.44</v>
      </c>
      <c r="H17" s="71">
        <v>44.45</v>
      </c>
      <c r="I17" s="87">
        <f>Punteggio!E17 - (3*FantaCulo!F17/100) + IF(Punteggio!E17=1,(FantaCulo!H17/100)-1, 0) - IF(Punteggio!E17=0,(FantaCulo!G17/100), 0)</f>
        <v>2.6667000000000001</v>
      </c>
      <c r="J17" s="71">
        <v>11.11</v>
      </c>
      <c r="K17" s="71">
        <v>44.44</v>
      </c>
      <c r="L17" s="71">
        <v>44.45</v>
      </c>
      <c r="M17" s="87">
        <f>Punteggio!G17 - (3*FantaCulo!J17/100) + IF(Punteggio!G17=1,(FantaCulo!L17/100)-1, 0) - IF(Punteggio!G17=0,(FantaCulo!K17/100), 0)</f>
        <v>0.11120000000000008</v>
      </c>
      <c r="N17" s="71">
        <v>0</v>
      </c>
      <c r="O17" s="71">
        <v>0</v>
      </c>
      <c r="P17" s="71">
        <v>100</v>
      </c>
      <c r="Q17" s="87">
        <f>Punteggio!I17 - (3*FantaCulo!N17/100) + IF(Punteggio!I17=1,(FantaCulo!P17/100)-1, 0) - IF(Punteggio!I17=0,(FantaCulo!O17/100), 0)</f>
        <v>0</v>
      </c>
      <c r="R17" s="71">
        <v>11.11</v>
      </c>
      <c r="S17" s="71">
        <v>44.44</v>
      </c>
      <c r="T17" s="71">
        <v>44.45</v>
      </c>
      <c r="U17" s="87">
        <f>Punteggio!K17 - (3*FantaCulo!R17/100) + IF(Punteggio!K17=1,(FantaCulo!T17/100)-1, 0) - IF(Punteggio!K17=0,(FantaCulo!S17/100), 0)</f>
        <v>-0.77769999999999995</v>
      </c>
      <c r="V17" s="71">
        <v>11.11</v>
      </c>
      <c r="W17" s="71">
        <v>44.44</v>
      </c>
      <c r="X17" s="71">
        <v>44.45</v>
      </c>
      <c r="Y17" s="87">
        <f>Punteggio!M17 - (3*FantaCulo!V17/100) + IF(Punteggio!M17=1,(FantaCulo!X17/100)-1, 0) - IF(Punteggio!M17=0,(FantaCulo!W17/100), 0)</f>
        <v>-0.77769999999999995</v>
      </c>
      <c r="Z17" s="71">
        <v>66.66</v>
      </c>
      <c r="AA17" s="71">
        <v>11.11</v>
      </c>
      <c r="AB17" s="71">
        <v>22.23</v>
      </c>
      <c r="AC17" s="87">
        <f>Punteggio!O17 - (3*FantaCulo!Z17/100) + IF(Punteggio!O17=1,(FantaCulo!AB17/100)-1, 0) - IF(Punteggio!O17=0,(FantaCulo!AA17/100), 0)</f>
        <v>-1.7774999999999999</v>
      </c>
      <c r="AD17" s="71">
        <v>11.11</v>
      </c>
      <c r="AE17" s="71">
        <v>44.44</v>
      </c>
      <c r="AF17" s="71">
        <v>44.45</v>
      </c>
      <c r="AG17" s="87">
        <f>Punteggio!Q17 - (3*FantaCulo!AD17/100) + IF(Punteggio!Q17=1,(FantaCulo!AF17/100)-1, 0) - IF(Punteggio!Q17=0,(FantaCulo!AE17/100), 0)</f>
        <v>0.11120000000000008</v>
      </c>
      <c r="AH17" s="71">
        <v>88.88</v>
      </c>
      <c r="AI17" s="71">
        <v>11.12</v>
      </c>
      <c r="AJ17" s="71">
        <v>0</v>
      </c>
      <c r="AK17" s="87">
        <f>Punteggio!S17 - (3*FantaCulo!AH17/100) + IF(Punteggio!S17=1,(FantaCulo!AJ17/100)-1, 0) - IF(Punteggio!S17=0,(FantaCulo!AI17/100), 0)</f>
        <v>0.33360000000000012</v>
      </c>
      <c r="AL17" s="71">
        <v>88.88</v>
      </c>
      <c r="AM17" s="71">
        <v>11.12</v>
      </c>
      <c r="AN17" s="71">
        <v>0</v>
      </c>
      <c r="AO17" s="87">
        <f>Punteggio!U17 - (3*FantaCulo!AL17/100) + IF(Punteggio!U17=1,(FantaCulo!AN17/100)-1, 0) - IF(Punteggio!U17=0,(FantaCulo!AM17/100), 0)</f>
        <v>0.33360000000000012</v>
      </c>
    </row>
    <row r="18" spans="1:41" s="75" customFormat="1" ht="15" x14ac:dyDescent="0.25">
      <c r="A18" s="77">
        <v>16</v>
      </c>
      <c r="B18" s="72">
        <v>55.55</v>
      </c>
      <c r="C18" s="72">
        <v>11.11</v>
      </c>
      <c r="D18" s="72">
        <v>33.340000000000003</v>
      </c>
      <c r="E18" s="73">
        <f>Punteggio!C18 - (3*FantaCulo!B18/100) + IF(Punteggio!C18=1,(FantaCulo!D18/100)-1, 0) - IF(Punteggio!C18=0,(FantaCulo!C18/100), 0)</f>
        <v>1.3335000000000001</v>
      </c>
      <c r="F18" s="72">
        <v>100</v>
      </c>
      <c r="G18" s="72">
        <v>0</v>
      </c>
      <c r="H18" s="72">
        <v>0</v>
      </c>
      <c r="I18" s="73">
        <f>Punteggio!E18 - (3*FantaCulo!F18/100) + IF(Punteggio!E18=1,(FantaCulo!H18/100)-1, 0) - IF(Punteggio!E18=0,(FantaCulo!G18/100), 0)</f>
        <v>0</v>
      </c>
      <c r="J18" s="72">
        <v>77.77</v>
      </c>
      <c r="K18" s="72">
        <v>11.11</v>
      </c>
      <c r="L18" s="72">
        <v>11.12</v>
      </c>
      <c r="M18" s="73">
        <f>Punteggio!G18 - (3*FantaCulo!J18/100) + IF(Punteggio!G18=1,(FantaCulo!L18/100)-1, 0) - IF(Punteggio!G18=0,(FantaCulo!K18/100), 0)</f>
        <v>0.66690000000000005</v>
      </c>
      <c r="N18" s="72">
        <v>77.77</v>
      </c>
      <c r="O18" s="72">
        <v>11.11</v>
      </c>
      <c r="P18" s="72">
        <v>11.12</v>
      </c>
      <c r="Q18" s="73">
        <f>Punteggio!I18 - (3*FantaCulo!N18/100) + IF(Punteggio!I18=1,(FantaCulo!P18/100)-1, 0) - IF(Punteggio!I18=0,(FantaCulo!O18/100), 0)</f>
        <v>0.66690000000000005</v>
      </c>
      <c r="R18" s="72">
        <v>55.55</v>
      </c>
      <c r="S18" s="72">
        <v>11.11</v>
      </c>
      <c r="T18" s="72">
        <v>33.340000000000003</v>
      </c>
      <c r="U18" s="73">
        <f>Punteggio!K18 - (3*FantaCulo!R18/100) + IF(Punteggio!K18=1,(FantaCulo!T18/100)-1, 0) - IF(Punteggio!K18=0,(FantaCulo!S18/100), 0)</f>
        <v>-1.7775999999999998</v>
      </c>
      <c r="V18" s="72">
        <v>0</v>
      </c>
      <c r="W18" s="72">
        <v>44.44</v>
      </c>
      <c r="X18" s="72">
        <v>55.56</v>
      </c>
      <c r="Y18" s="73">
        <f>Punteggio!M18 - (3*FantaCulo!V18/100) + IF(Punteggio!M18=1,(FantaCulo!X18/100)-1, 0) - IF(Punteggio!M18=0,(FantaCulo!W18/100), 0)</f>
        <v>-0.44439999999999996</v>
      </c>
      <c r="Z18" s="72">
        <v>0</v>
      </c>
      <c r="AA18" s="72">
        <v>44.44</v>
      </c>
      <c r="AB18" s="72">
        <v>55.56</v>
      </c>
      <c r="AC18" s="73">
        <f>Punteggio!O18 - (3*FantaCulo!Z18/100) + IF(Punteggio!O18=1,(FantaCulo!AB18/100)-1, 0) - IF(Punteggio!O18=0,(FantaCulo!AA18/100), 0)</f>
        <v>0.55559999999999998</v>
      </c>
      <c r="AD18" s="72">
        <v>0</v>
      </c>
      <c r="AE18" s="72">
        <v>44.44</v>
      </c>
      <c r="AF18" s="72">
        <v>55.56</v>
      </c>
      <c r="AG18" s="73">
        <f>Punteggio!Q18 - (3*FantaCulo!AD18/100) + IF(Punteggio!Q18=1,(FantaCulo!AF18/100)-1, 0) - IF(Punteggio!Q18=0,(FantaCulo!AE18/100), 0)</f>
        <v>0.55559999999999998</v>
      </c>
      <c r="AH18" s="72">
        <v>0</v>
      </c>
      <c r="AI18" s="72">
        <v>44.44</v>
      </c>
      <c r="AJ18" s="72">
        <v>55.56</v>
      </c>
      <c r="AK18" s="73">
        <f>Punteggio!S18 - (3*FantaCulo!AH18/100) + IF(Punteggio!S18=1,(FantaCulo!AJ18/100)-1, 0) - IF(Punteggio!S18=0,(FantaCulo!AI18/100), 0)</f>
        <v>-0.44439999999999996</v>
      </c>
      <c r="AL18" s="72">
        <v>0</v>
      </c>
      <c r="AM18" s="72">
        <v>44.44</v>
      </c>
      <c r="AN18" s="72">
        <v>55.56</v>
      </c>
      <c r="AO18" s="73">
        <f>Punteggio!U18 - (3*FantaCulo!AL18/100) + IF(Punteggio!U18=1,(FantaCulo!AN18/100)-1, 0) - IF(Punteggio!U18=0,(FantaCulo!AM18/100), 0)</f>
        <v>-0.44439999999999996</v>
      </c>
    </row>
    <row r="19" spans="1:41" ht="15" x14ac:dyDescent="0.25">
      <c r="A19" s="76">
        <v>17</v>
      </c>
      <c r="B19" s="71">
        <v>88.88</v>
      </c>
      <c r="C19" s="71">
        <v>0</v>
      </c>
      <c r="D19" s="71">
        <v>11.12</v>
      </c>
      <c r="E19" s="87">
        <f>Punteggio!C19 - (3*FantaCulo!B19/100) + IF(Punteggio!C19=1,(FantaCulo!D19/100)-1, 0) - IF(Punteggio!C19=0,(FantaCulo!C19/100), 0)</f>
        <v>0.33360000000000012</v>
      </c>
      <c r="F19" s="71">
        <v>11.11</v>
      </c>
      <c r="G19" s="71">
        <v>22.22</v>
      </c>
      <c r="H19" s="71">
        <v>66.67</v>
      </c>
      <c r="I19" s="87">
        <f>Punteggio!E19 - (3*FantaCulo!F19/100) + IF(Punteggio!E19=1,(FantaCulo!H19/100)-1, 0) - IF(Punteggio!E19=0,(FantaCulo!G19/100), 0)</f>
        <v>0.33340000000000014</v>
      </c>
      <c r="J19" s="71">
        <v>11.11</v>
      </c>
      <c r="K19" s="71">
        <v>22.22</v>
      </c>
      <c r="L19" s="71">
        <v>66.67</v>
      </c>
      <c r="M19" s="87">
        <f>Punteggio!G19 - (3*FantaCulo!J19/100) + IF(Punteggio!G19=1,(FantaCulo!L19/100)-1, 0) - IF(Punteggio!G19=0,(FantaCulo!K19/100), 0)</f>
        <v>0.33340000000000014</v>
      </c>
      <c r="N19" s="71">
        <v>100</v>
      </c>
      <c r="O19" s="71">
        <v>0</v>
      </c>
      <c r="P19" s="71">
        <v>0</v>
      </c>
      <c r="Q19" s="87">
        <f>Punteggio!I19 - (3*FantaCulo!N19/100) + IF(Punteggio!I19=1,(FantaCulo!P19/100)-1, 0) - IF(Punteggio!I19=0,(FantaCulo!O19/100), 0)</f>
        <v>0</v>
      </c>
      <c r="R19" s="71">
        <v>0</v>
      </c>
      <c r="S19" s="71">
        <v>0</v>
      </c>
      <c r="T19" s="71">
        <v>100</v>
      </c>
      <c r="U19" s="87">
        <f>Punteggio!K19 - (3*FantaCulo!R19/100) + IF(Punteggio!K19=1,(FantaCulo!T19/100)-1, 0) - IF(Punteggio!K19=0,(FantaCulo!S19/100), 0)</f>
        <v>0</v>
      </c>
      <c r="V19" s="71">
        <v>44.44</v>
      </c>
      <c r="W19" s="71">
        <v>33.33</v>
      </c>
      <c r="X19" s="71">
        <v>22.23</v>
      </c>
      <c r="Y19" s="87">
        <f>Punteggio!M19 - (3*FantaCulo!V19/100) + IF(Punteggio!M19=1,(FantaCulo!X19/100)-1, 0) - IF(Punteggio!M19=0,(FantaCulo!W19/100), 0)</f>
        <v>-1.6664999999999999</v>
      </c>
      <c r="Z19" s="71">
        <v>44.44</v>
      </c>
      <c r="AA19" s="71">
        <v>33.33</v>
      </c>
      <c r="AB19" s="71">
        <v>22.23</v>
      </c>
      <c r="AC19" s="87">
        <f>Punteggio!O19 - (3*FantaCulo!Z19/100) + IF(Punteggio!O19=1,(FantaCulo!AB19/100)-1, 0) - IF(Punteggio!O19=0,(FantaCulo!AA19/100), 0)</f>
        <v>1.6668000000000001</v>
      </c>
      <c r="AD19" s="71">
        <v>44.44</v>
      </c>
      <c r="AE19" s="71">
        <v>33.33</v>
      </c>
      <c r="AF19" s="71">
        <v>22.23</v>
      </c>
      <c r="AG19" s="87">
        <f>Punteggio!Q19 - (3*FantaCulo!AD19/100) + IF(Punteggio!Q19=1,(FantaCulo!AF19/100)-1, 0) - IF(Punteggio!Q19=0,(FantaCulo!AE19/100), 0)</f>
        <v>-1.6664999999999999</v>
      </c>
      <c r="AH19" s="71">
        <v>44.44</v>
      </c>
      <c r="AI19" s="71">
        <v>33.33</v>
      </c>
      <c r="AJ19" s="71">
        <v>22.23</v>
      </c>
      <c r="AK19" s="87">
        <f>Punteggio!S19 - (3*FantaCulo!AH19/100) + IF(Punteggio!S19=1,(FantaCulo!AJ19/100)-1, 0) - IF(Punteggio!S19=0,(FantaCulo!AI19/100), 0)</f>
        <v>1.6668000000000001</v>
      </c>
      <c r="AL19" s="71">
        <v>11.11</v>
      </c>
      <c r="AM19" s="71">
        <v>22.22</v>
      </c>
      <c r="AN19" s="71">
        <v>66.67</v>
      </c>
      <c r="AO19" s="87">
        <f>Punteggio!U19 - (3*FantaCulo!AL19/100) + IF(Punteggio!U19=1,(FantaCulo!AN19/100)-1, 0) - IF(Punteggio!U19=0,(FantaCulo!AM19/100), 0)</f>
        <v>-0.55549999999999999</v>
      </c>
    </row>
    <row r="20" spans="1:41" s="75" customFormat="1" ht="15" x14ac:dyDescent="0.25">
      <c r="A20" s="77">
        <v>18</v>
      </c>
      <c r="B20" s="72">
        <v>11.11</v>
      </c>
      <c r="C20" s="72">
        <v>55.55</v>
      </c>
      <c r="D20" s="72">
        <v>33.340000000000003</v>
      </c>
      <c r="E20" s="73">
        <f>Punteggio!C20 - (3*FantaCulo!B20/100) + IF(Punteggio!C20=1,(FantaCulo!D20/100)-1, 0) - IF(Punteggio!C20=0,(FantaCulo!C20/100), 0)</f>
        <v>1.0000000000010001E-4</v>
      </c>
      <c r="F20" s="72">
        <v>11.11</v>
      </c>
      <c r="G20" s="72">
        <v>55.55</v>
      </c>
      <c r="H20" s="72">
        <v>33.340000000000003</v>
      </c>
      <c r="I20" s="73">
        <f>Punteggio!E20 - (3*FantaCulo!F20/100) + IF(Punteggio!E20=1,(FantaCulo!H20/100)-1, 0) - IF(Punteggio!E20=0,(FantaCulo!G20/100), 0)</f>
        <v>1.0000000000010001E-4</v>
      </c>
      <c r="J20" s="72">
        <v>88.88</v>
      </c>
      <c r="K20" s="72">
        <v>11.12</v>
      </c>
      <c r="L20" s="72">
        <v>0</v>
      </c>
      <c r="M20" s="73">
        <f>Punteggio!G20 - (3*FantaCulo!J20/100) + IF(Punteggio!G20=1,(FantaCulo!L20/100)-1, 0) - IF(Punteggio!G20=0,(FantaCulo!K20/100), 0)</f>
        <v>0.33360000000000012</v>
      </c>
      <c r="N20" s="72">
        <v>11.11</v>
      </c>
      <c r="O20" s="72">
        <v>55.55</v>
      </c>
      <c r="P20" s="72">
        <v>33.340000000000003</v>
      </c>
      <c r="Q20" s="73">
        <f>Punteggio!I20 - (3*FantaCulo!N20/100) + IF(Punteggio!I20=1,(FantaCulo!P20/100)-1, 0) - IF(Punteggio!I20=0,(FantaCulo!O20/100), 0)</f>
        <v>1.0000000000010001E-4</v>
      </c>
      <c r="R20" s="72">
        <v>88.88</v>
      </c>
      <c r="S20" s="72">
        <v>11.12</v>
      </c>
      <c r="T20" s="72">
        <v>0</v>
      </c>
      <c r="U20" s="73">
        <f>Punteggio!K20 - (3*FantaCulo!R20/100) + IF(Punteggio!K20=1,(FantaCulo!T20/100)-1, 0) - IF(Punteggio!K20=0,(FantaCulo!S20/100), 0)</f>
        <v>0.33360000000000012</v>
      </c>
      <c r="V20" s="72">
        <v>0</v>
      </c>
      <c r="W20" s="72">
        <v>0</v>
      </c>
      <c r="X20" s="72">
        <v>100</v>
      </c>
      <c r="Y20" s="73">
        <f>Punteggio!M20 - (3*FantaCulo!V20/100) + IF(Punteggio!M20=1,(FantaCulo!X20/100)-1, 0) - IF(Punteggio!M20=0,(FantaCulo!W20/100), 0)</f>
        <v>0</v>
      </c>
      <c r="Z20" s="72">
        <v>11.11</v>
      </c>
      <c r="AA20" s="72">
        <v>55.55</v>
      </c>
      <c r="AB20" s="72">
        <v>33.340000000000003</v>
      </c>
      <c r="AC20" s="73">
        <f>Punteggio!O20 - (3*FantaCulo!Z20/100) + IF(Punteggio!O20=1,(FantaCulo!AB20/100)-1, 0) - IF(Punteggio!O20=0,(FantaCulo!AA20/100), 0)</f>
        <v>1.0000000000010001E-4</v>
      </c>
      <c r="AD20" s="72">
        <v>11.11</v>
      </c>
      <c r="AE20" s="72">
        <v>55.55</v>
      </c>
      <c r="AF20" s="72">
        <v>33.340000000000003</v>
      </c>
      <c r="AG20" s="282">
        <f>Punteggio!Q20 - (3*FantaCulo!AD20/100) + IF(Punteggio!Q20=1,(FantaCulo!AF20/100)-1, 0) - IF(Punteggio!Q20=0,(FantaCulo!AE20/100), 0)</f>
        <v>1.0000000000010001E-4</v>
      </c>
      <c r="AH20" s="72">
        <v>77.77</v>
      </c>
      <c r="AI20" s="72">
        <v>0</v>
      </c>
      <c r="AJ20" s="72">
        <v>22.23</v>
      </c>
      <c r="AK20" s="73">
        <f>Punteggio!S20 - (3*FantaCulo!AH20/100) + IF(Punteggio!S20=1,(FantaCulo!AJ20/100)-1, 0) - IF(Punteggio!S20=0,(FantaCulo!AI20/100), 0)</f>
        <v>-2.3331</v>
      </c>
      <c r="AL20" s="72">
        <v>11.11</v>
      </c>
      <c r="AM20" s="72">
        <v>55.55</v>
      </c>
      <c r="AN20" s="72">
        <v>33.340000000000003</v>
      </c>
      <c r="AO20" s="73">
        <f>Punteggio!U20 - (3*FantaCulo!AL20/100) + IF(Punteggio!U20=1,(FantaCulo!AN20/100)-1, 0) - IF(Punteggio!U20=0,(FantaCulo!AM20/100), 0)</f>
        <v>1.0000000000010001E-4</v>
      </c>
    </row>
    <row r="21" spans="1:41" ht="15" x14ac:dyDescent="0.25">
      <c r="A21" s="76">
        <v>19</v>
      </c>
      <c r="B21" s="71">
        <v>77.77</v>
      </c>
      <c r="C21" s="71">
        <v>0</v>
      </c>
      <c r="D21" s="71">
        <v>22.23</v>
      </c>
      <c r="E21" s="87">
        <f>Punteggio!C21 - (3*FantaCulo!B21/100) + IF(Punteggio!C21=1,(FantaCulo!D21/100)-1, 0) - IF(Punteggio!C21=0,(FantaCulo!C21/100), 0)</f>
        <v>0.66690000000000005</v>
      </c>
      <c r="F21" s="71">
        <v>44.44</v>
      </c>
      <c r="G21" s="71">
        <v>22.22</v>
      </c>
      <c r="H21" s="71">
        <v>33.340000000000003</v>
      </c>
      <c r="I21" s="87">
        <f>Punteggio!E21 - (3*FantaCulo!F21/100) + IF(Punteggio!E21=1,(FantaCulo!H21/100)-1, 0) - IF(Punteggio!E21=0,(FantaCulo!G21/100), 0)</f>
        <v>-0.99979999999999991</v>
      </c>
      <c r="J21" s="71">
        <v>44.44</v>
      </c>
      <c r="K21" s="71">
        <v>22.22</v>
      </c>
      <c r="L21" s="71">
        <v>33.340000000000003</v>
      </c>
      <c r="M21" s="87">
        <f>Punteggio!G21 - (3*FantaCulo!J21/100) + IF(Punteggio!G21=1,(FantaCulo!L21/100)-1, 0) - IF(Punteggio!G21=0,(FantaCulo!K21/100), 0)</f>
        <v>1.6668000000000001</v>
      </c>
      <c r="N21" s="71">
        <v>0</v>
      </c>
      <c r="O21" s="71">
        <v>33.33</v>
      </c>
      <c r="P21" s="71">
        <v>66.67</v>
      </c>
      <c r="Q21" s="87">
        <f>Punteggio!I21 - (3*FantaCulo!N21/100) + IF(Punteggio!I21=1,(FantaCulo!P21/100)-1, 0) - IF(Punteggio!I21=0,(FantaCulo!O21/100), 0)</f>
        <v>0.66670000000000007</v>
      </c>
      <c r="R21" s="71">
        <v>0</v>
      </c>
      <c r="S21" s="71">
        <v>33.33</v>
      </c>
      <c r="T21" s="71">
        <v>66.67</v>
      </c>
      <c r="U21" s="87">
        <f>Punteggio!K21 - (3*FantaCulo!R21/100) + IF(Punteggio!K21=1,(FantaCulo!T21/100)-1, 0) - IF(Punteggio!K21=0,(FantaCulo!S21/100), 0)</f>
        <v>0.66670000000000007</v>
      </c>
      <c r="V21" s="71">
        <v>0</v>
      </c>
      <c r="W21" s="71">
        <v>33.33</v>
      </c>
      <c r="X21" s="71">
        <v>66.67</v>
      </c>
      <c r="Y21" s="87">
        <f>Punteggio!M21 - (3*FantaCulo!V21/100) + IF(Punteggio!M21=1,(FantaCulo!X21/100)-1, 0) - IF(Punteggio!M21=0,(FantaCulo!W21/100), 0)</f>
        <v>-0.33329999999999999</v>
      </c>
      <c r="Z21" s="71">
        <v>88.88</v>
      </c>
      <c r="AA21" s="71">
        <v>11.12</v>
      </c>
      <c r="AB21" s="71">
        <v>0</v>
      </c>
      <c r="AC21" s="87">
        <f>Punteggio!O21 - (3*FantaCulo!Z21/100) + IF(Punteggio!O21=1,(FantaCulo!AB21/100)-1, 0) - IF(Punteggio!O21=0,(FantaCulo!AA21/100), 0)</f>
        <v>-2.6663999999999999</v>
      </c>
      <c r="AD21" s="71">
        <v>44.44</v>
      </c>
      <c r="AE21" s="71">
        <v>22.22</v>
      </c>
      <c r="AF21" s="71">
        <v>33.340000000000003</v>
      </c>
      <c r="AG21" s="87">
        <f>Punteggio!Q21 - (3*FantaCulo!AD21/100) + IF(Punteggio!Q21=1,(FantaCulo!AF21/100)-1, 0) - IF(Punteggio!Q21=0,(FantaCulo!AE21/100), 0)</f>
        <v>-0.99979999999999991</v>
      </c>
      <c r="AH21" s="71">
        <v>88.88</v>
      </c>
      <c r="AI21" s="71">
        <v>11.12</v>
      </c>
      <c r="AJ21" s="71">
        <v>0</v>
      </c>
      <c r="AK21" s="87">
        <f>Punteggio!S21 - (3*FantaCulo!AH21/100) + IF(Punteggio!S21=1,(FantaCulo!AJ21/100)-1, 0) - IF(Punteggio!S21=0,(FantaCulo!AI21/100), 0)</f>
        <v>-2.6663999999999999</v>
      </c>
      <c r="AL21" s="71">
        <v>0</v>
      </c>
      <c r="AM21" s="71">
        <v>33.33</v>
      </c>
      <c r="AN21" s="71">
        <v>66.67</v>
      </c>
      <c r="AO21" s="87">
        <f>Punteggio!U21 - (3*FantaCulo!AL21/100) + IF(Punteggio!U21=1,(FantaCulo!AN21/100)-1, 0) - IF(Punteggio!U21=0,(FantaCulo!AM21/100), 0)</f>
        <v>-0.33329999999999999</v>
      </c>
    </row>
    <row r="22" spans="1:41" s="75" customFormat="1" ht="15" x14ac:dyDescent="0.25">
      <c r="A22" s="77">
        <v>20</v>
      </c>
      <c r="B22" s="72">
        <v>100</v>
      </c>
      <c r="C22" s="72">
        <v>0</v>
      </c>
      <c r="D22" s="72">
        <v>0</v>
      </c>
      <c r="E22" s="73">
        <f>Punteggio!C22 - (3*FantaCulo!B22/100) + IF(Punteggio!C22=1,(FantaCulo!D22/100)-1, 0) - IF(Punteggio!C22=0,(FantaCulo!C22/100), 0)</f>
        <v>0</v>
      </c>
      <c r="F22" s="72">
        <v>33.33</v>
      </c>
      <c r="G22" s="72">
        <v>55.55</v>
      </c>
      <c r="H22" s="72">
        <v>11.12</v>
      </c>
      <c r="I22" s="73">
        <f>Punteggio!E22 - (3*FantaCulo!F22/100) + IF(Punteggio!E22=1,(FantaCulo!H22/100)-1, 0) - IF(Punteggio!E22=0,(FantaCulo!G22/100), 0)</f>
        <v>-0.88869999999999993</v>
      </c>
      <c r="J22" s="72">
        <v>0</v>
      </c>
      <c r="K22" s="72">
        <v>22.22</v>
      </c>
      <c r="L22" s="72">
        <v>77.78</v>
      </c>
      <c r="M22" s="73">
        <f>Punteggio!G22 - (3*FantaCulo!J22/100) + IF(Punteggio!G22=1,(FantaCulo!L22/100)-1, 0) - IF(Punteggio!G22=0,(FantaCulo!K22/100), 0)</f>
        <v>-0.22219999999999998</v>
      </c>
      <c r="N22" s="72">
        <v>33.33</v>
      </c>
      <c r="O22" s="72">
        <v>55.55</v>
      </c>
      <c r="P22" s="72">
        <v>11.12</v>
      </c>
      <c r="Q22" s="73">
        <f>Punteggio!I22 - (3*FantaCulo!N22/100) + IF(Punteggio!I22=1,(FantaCulo!P22/100)-1, 0) - IF(Punteggio!I22=0,(FantaCulo!O22/100), 0)</f>
        <v>2.0001000000000002</v>
      </c>
      <c r="R22" s="72">
        <v>0</v>
      </c>
      <c r="S22" s="72">
        <v>22.22</v>
      </c>
      <c r="T22" s="72">
        <v>77.78</v>
      </c>
      <c r="U22" s="73">
        <f>Punteggio!K22 - (3*FantaCulo!R22/100) + IF(Punteggio!K22=1,(FantaCulo!T22/100)-1, 0) - IF(Punteggio!K22=0,(FantaCulo!S22/100), 0)</f>
        <v>-0.22219999999999998</v>
      </c>
      <c r="V22" s="72">
        <v>0</v>
      </c>
      <c r="W22" s="72">
        <v>22.22</v>
      </c>
      <c r="X22" s="72">
        <v>77.78</v>
      </c>
      <c r="Y22" s="73">
        <f>Punteggio!M22 - (3*FantaCulo!V22/100) + IF(Punteggio!M22=1,(FantaCulo!X22/100)-1, 0) - IF(Punteggio!M22=0,(FantaCulo!W22/100), 0)</f>
        <v>-0.22219999999999998</v>
      </c>
      <c r="Z22" s="72">
        <v>33.33</v>
      </c>
      <c r="AA22" s="72">
        <v>55.55</v>
      </c>
      <c r="AB22" s="72">
        <v>11.12</v>
      </c>
      <c r="AC22" s="73">
        <f>Punteggio!O22 - (3*FantaCulo!Z22/100) + IF(Punteggio!O22=1,(FantaCulo!AB22/100)-1, 0) - IF(Punteggio!O22=0,(FantaCulo!AA22/100), 0)</f>
        <v>2.0001000000000002</v>
      </c>
      <c r="AD22" s="72">
        <v>33.33</v>
      </c>
      <c r="AE22" s="72">
        <v>55.55</v>
      </c>
      <c r="AF22" s="72">
        <v>11.12</v>
      </c>
      <c r="AG22" s="73">
        <f>Punteggio!Q22 - (3*FantaCulo!AD22/100) + IF(Punteggio!Q22=1,(FantaCulo!AF22/100)-1, 0) - IF(Punteggio!Q22=0,(FantaCulo!AE22/100), 0)</f>
        <v>-0.88869999999999993</v>
      </c>
      <c r="AH22" s="72">
        <v>33.33</v>
      </c>
      <c r="AI22" s="72">
        <v>55.55</v>
      </c>
      <c r="AJ22" s="72">
        <v>11.12</v>
      </c>
      <c r="AK22" s="73">
        <f>Punteggio!S22 - (3*FantaCulo!AH22/100) + IF(Punteggio!S22=1,(FantaCulo!AJ22/100)-1, 0) - IF(Punteggio!S22=0,(FantaCulo!AI22/100), 0)</f>
        <v>-0.88869999999999993</v>
      </c>
      <c r="AL22" s="72">
        <v>33.33</v>
      </c>
      <c r="AM22" s="72">
        <v>55.55</v>
      </c>
      <c r="AN22" s="72">
        <v>11.12</v>
      </c>
      <c r="AO22" s="73">
        <f>Punteggio!U22 - (3*FantaCulo!AL22/100) + IF(Punteggio!U22=1,(FantaCulo!AN22/100)-1, 0) - IF(Punteggio!U22=0,(FantaCulo!AM22/100), 0)</f>
        <v>-0.88869999999999993</v>
      </c>
    </row>
    <row r="23" spans="1:41" ht="15" x14ac:dyDescent="0.25">
      <c r="A23" s="76">
        <v>21</v>
      </c>
      <c r="B23" s="71">
        <v>0</v>
      </c>
      <c r="C23" s="71">
        <v>1</v>
      </c>
      <c r="D23" s="71">
        <v>88.89</v>
      </c>
      <c r="E23" s="87">
        <f>Punteggio!C23 - (3*FantaCulo!B23/100) + IF(Punteggio!C23=1,(FantaCulo!D23/100)-1, 0) - IF(Punteggio!C23=0,(FantaCulo!C23/100), 0)</f>
        <v>-0.01</v>
      </c>
      <c r="F23" s="71">
        <v>66.66</v>
      </c>
      <c r="G23" s="71">
        <v>0</v>
      </c>
      <c r="H23" s="71">
        <v>33.340000000000003</v>
      </c>
      <c r="I23" s="87">
        <f>Punteggio!E23 - (3*FantaCulo!F23/100) + IF(Punteggio!E23=1,(FantaCulo!H23/100)-1, 0) - IF(Punteggio!E23=0,(FantaCulo!G23/100), 0)</f>
        <v>1.0002000000000002</v>
      </c>
      <c r="J23" s="71">
        <v>22.22</v>
      </c>
      <c r="K23" s="71">
        <v>33.33</v>
      </c>
      <c r="L23" s="71">
        <v>44.45</v>
      </c>
      <c r="M23" s="87">
        <f>Punteggio!G23 - (3*FantaCulo!J23/100) + IF(Punteggio!G23=1,(FantaCulo!L23/100)-1, 0) - IF(Punteggio!G23=0,(FantaCulo!K23/100), 0)</f>
        <v>-0.22209999999999996</v>
      </c>
      <c r="N23" s="71">
        <v>0</v>
      </c>
      <c r="O23" s="71">
        <v>1</v>
      </c>
      <c r="P23" s="71">
        <v>88.89</v>
      </c>
      <c r="Q23" s="87">
        <f>Punteggio!I23 - (3*FantaCulo!N23/100) + IF(Punteggio!I23=1,(FantaCulo!P23/100)-1, 0) - IF(Punteggio!I23=0,(FantaCulo!O23/100), 0)</f>
        <v>-0.01</v>
      </c>
      <c r="R23" s="71">
        <v>22.22</v>
      </c>
      <c r="S23" s="71">
        <v>33.33</v>
      </c>
      <c r="T23" s="71">
        <v>44.45</v>
      </c>
      <c r="U23" s="87">
        <f>Punteggio!K23 - (3*FantaCulo!R23/100) + IF(Punteggio!K23=1,(FantaCulo!T23/100)-1, 0) - IF(Punteggio!K23=0,(FantaCulo!S23/100), 0)</f>
        <v>-0.22209999999999996</v>
      </c>
      <c r="V23" s="71">
        <v>100</v>
      </c>
      <c r="W23" s="71">
        <v>0</v>
      </c>
      <c r="X23" s="71">
        <v>0</v>
      </c>
      <c r="Y23" s="87">
        <f>Punteggio!M23 - (3*FantaCulo!V23/100) + IF(Punteggio!M23=1,(FantaCulo!X23/100)-1, 0) - IF(Punteggio!M23=0,(FantaCulo!W23/100), 0)</f>
        <v>0</v>
      </c>
      <c r="Z23" s="71">
        <v>22.22</v>
      </c>
      <c r="AA23" s="71">
        <v>33.33</v>
      </c>
      <c r="AB23" s="71">
        <v>44.45</v>
      </c>
      <c r="AC23" s="87">
        <f>Punteggio!O23 - (3*FantaCulo!Z23/100) + IF(Punteggio!O23=1,(FantaCulo!AB23/100)-1, 0) - IF(Punteggio!O23=0,(FantaCulo!AA23/100), 0)</f>
        <v>2.3334000000000001</v>
      </c>
      <c r="AD23" s="71">
        <v>77.77</v>
      </c>
      <c r="AE23" s="71">
        <v>11.11</v>
      </c>
      <c r="AF23" s="71">
        <v>11.12</v>
      </c>
      <c r="AG23" s="87">
        <f>Punteggio!Q23 - (3*FantaCulo!AD23/100) + IF(Punteggio!Q23=1,(FantaCulo!AF23/100)-1, 0) - IF(Punteggio!Q23=0,(FantaCulo!AE23/100), 0)</f>
        <v>-2.4441999999999999</v>
      </c>
      <c r="AH23" s="71">
        <v>22.22</v>
      </c>
      <c r="AI23" s="71">
        <v>33.33</v>
      </c>
      <c r="AJ23" s="71">
        <v>44.45</v>
      </c>
      <c r="AK23" s="87">
        <f>Punteggio!S23 - (3*FantaCulo!AH23/100) + IF(Punteggio!S23=1,(FantaCulo!AJ23/100)-1, 0) - IF(Punteggio!S23=0,(FantaCulo!AI23/100), 0)</f>
        <v>-0.99990000000000001</v>
      </c>
      <c r="AL23" s="71">
        <v>77.77</v>
      </c>
      <c r="AM23" s="71">
        <v>11.11</v>
      </c>
      <c r="AN23" s="71">
        <v>11.12</v>
      </c>
      <c r="AO23" s="87">
        <f>Punteggio!U23 - (3*FantaCulo!AL23/100) + IF(Punteggio!U23=1,(FantaCulo!AN23/100)-1, 0) - IF(Punteggio!U23=0,(FantaCulo!AM23/100), 0)</f>
        <v>0.66690000000000005</v>
      </c>
    </row>
    <row r="24" spans="1:41" s="75" customFormat="1" ht="15" x14ac:dyDescent="0.25">
      <c r="A24" s="77">
        <v>22</v>
      </c>
      <c r="B24" s="72">
        <v>33.33</v>
      </c>
      <c r="C24" s="72">
        <v>55.55</v>
      </c>
      <c r="D24" s="72">
        <v>11.12</v>
      </c>
      <c r="E24" s="73">
        <f>Punteggio!C24 - (3*FantaCulo!B24/100) + IF(Punteggio!C24=1,(FantaCulo!D24/100)-1, 0) - IF(Punteggio!C24=0,(FantaCulo!C24/100), 0)</f>
        <v>2.0001000000000002</v>
      </c>
      <c r="F24" s="72">
        <v>0</v>
      </c>
      <c r="G24" s="72">
        <v>22.22</v>
      </c>
      <c r="H24" s="72">
        <v>77.78</v>
      </c>
      <c r="I24" s="73">
        <f>Punteggio!E24 - (3*FantaCulo!F24/100) + IF(Punteggio!E24=1,(FantaCulo!H24/100)-1, 0) - IF(Punteggio!E24=0,(FantaCulo!G24/100), 0)</f>
        <v>-0.22219999999999998</v>
      </c>
      <c r="J24" s="72">
        <v>0</v>
      </c>
      <c r="K24" s="72">
        <v>22.22</v>
      </c>
      <c r="L24" s="72">
        <v>77.78</v>
      </c>
      <c r="M24" s="73">
        <f>Punteggio!G24 - (3*FantaCulo!J24/100) + IF(Punteggio!G24=1,(FantaCulo!L24/100)-1, 0) - IF(Punteggio!G24=0,(FantaCulo!K24/100), 0)</f>
        <v>-0.22219999999999998</v>
      </c>
      <c r="N24" s="72">
        <v>100</v>
      </c>
      <c r="O24" s="72">
        <v>0</v>
      </c>
      <c r="P24" s="72">
        <v>0</v>
      </c>
      <c r="Q24" s="73">
        <f>Punteggio!I24 - (3*FantaCulo!N24/100) + IF(Punteggio!I24=1,(FantaCulo!P24/100)-1, 0) - IF(Punteggio!I24=0,(FantaCulo!O24/100), 0)</f>
        <v>0</v>
      </c>
      <c r="R24" s="72">
        <v>33.33</v>
      </c>
      <c r="S24" s="72">
        <v>55.55</v>
      </c>
      <c r="T24" s="72">
        <v>11.12</v>
      </c>
      <c r="U24" s="73">
        <f>Punteggio!K24 - (3*FantaCulo!R24/100) + IF(Punteggio!K24=1,(FantaCulo!T24/100)-1, 0) - IF(Punteggio!K24=0,(FantaCulo!S24/100), 0)</f>
        <v>-0.88869999999999993</v>
      </c>
      <c r="V24" s="72">
        <v>33.33</v>
      </c>
      <c r="W24" s="72">
        <v>55.55</v>
      </c>
      <c r="X24" s="72">
        <v>11.12</v>
      </c>
      <c r="Y24" s="73">
        <f>Punteggio!M24 - (3*FantaCulo!V24/100) + IF(Punteggio!M24=1,(FantaCulo!X24/100)-1, 0) - IF(Punteggio!M24=0,(FantaCulo!W24/100), 0)</f>
        <v>-0.88869999999999993</v>
      </c>
      <c r="Z24" s="72">
        <v>33.33</v>
      </c>
      <c r="AA24" s="72">
        <v>55.55</v>
      </c>
      <c r="AB24" s="72">
        <v>11.12</v>
      </c>
      <c r="AC24" s="73">
        <f>Punteggio!O24 - (3*FantaCulo!Z24/100) + IF(Punteggio!O24=1,(FantaCulo!AB24/100)-1, 0) - IF(Punteggio!O24=0,(FantaCulo!AA24/100), 0)</f>
        <v>-0.88869999999999993</v>
      </c>
      <c r="AD24" s="72">
        <v>0</v>
      </c>
      <c r="AE24" s="72">
        <v>22.22</v>
      </c>
      <c r="AF24" s="72">
        <v>77.78</v>
      </c>
      <c r="AG24" s="73">
        <f>Punteggio!Q24 - (3*FantaCulo!AD24/100) + IF(Punteggio!Q24=1,(FantaCulo!AF24/100)-1, 0) - IF(Punteggio!Q24=0,(FantaCulo!AE24/100), 0)</f>
        <v>-0.22219999999999998</v>
      </c>
      <c r="AH24" s="72">
        <v>33.33</v>
      </c>
      <c r="AI24" s="72">
        <v>55.55</v>
      </c>
      <c r="AJ24" s="72">
        <v>11.12</v>
      </c>
      <c r="AK24" s="73">
        <f>Punteggio!S24 - (3*FantaCulo!AH24/100) + IF(Punteggio!S24=1,(FantaCulo!AJ24/100)-1, 0) - IF(Punteggio!S24=0,(FantaCulo!AI24/100), 0)</f>
        <v>2.0001000000000002</v>
      </c>
      <c r="AL24" s="72">
        <v>33.33</v>
      </c>
      <c r="AM24" s="72">
        <v>55.55</v>
      </c>
      <c r="AN24" s="72">
        <v>11.12</v>
      </c>
      <c r="AO24" s="73">
        <f>Punteggio!U24 - (3*FantaCulo!AL24/100) + IF(Punteggio!U24=1,(FantaCulo!AN24/100)-1, 0) - IF(Punteggio!U24=0,(FantaCulo!AM24/100), 0)</f>
        <v>-0.88869999999999993</v>
      </c>
    </row>
    <row r="25" spans="1:41" ht="15" x14ac:dyDescent="0.25">
      <c r="A25" s="76">
        <v>23</v>
      </c>
      <c r="B25" s="71">
        <v>33.33</v>
      </c>
      <c r="C25" s="71">
        <v>44.44</v>
      </c>
      <c r="D25" s="71">
        <v>22.23</v>
      </c>
      <c r="E25" s="87">
        <f>Punteggio!C25 - (3*FantaCulo!B25/100) + IF(Punteggio!C25=1,(FantaCulo!D25/100)-1, 0) - IF(Punteggio!C25=0,(FantaCulo!C25/100), 0)</f>
        <v>2.0001000000000002</v>
      </c>
      <c r="F25" s="71">
        <v>33.33</v>
      </c>
      <c r="G25" s="71">
        <v>44.44</v>
      </c>
      <c r="H25" s="71">
        <v>22.23</v>
      </c>
      <c r="I25" s="87">
        <f>Punteggio!E25 - (3*FantaCulo!F25/100) + IF(Punteggio!E25=1,(FantaCulo!H25/100)-1, 0) - IF(Punteggio!E25=0,(FantaCulo!G25/100), 0)</f>
        <v>-1.4442999999999999</v>
      </c>
      <c r="J25" s="71">
        <v>0</v>
      </c>
      <c r="K25" s="71">
        <v>22.22</v>
      </c>
      <c r="L25" s="71">
        <v>77.78</v>
      </c>
      <c r="M25" s="87">
        <f>Punteggio!G25 - (3*FantaCulo!J25/100) + IF(Punteggio!G25=1,(FantaCulo!L25/100)-1, 0) - IF(Punteggio!G25=0,(FantaCulo!K25/100), 0)</f>
        <v>0.77780000000000005</v>
      </c>
      <c r="N25" s="71">
        <v>33.33</v>
      </c>
      <c r="O25" s="71">
        <v>44.44</v>
      </c>
      <c r="P25" s="71">
        <v>22.23</v>
      </c>
      <c r="Q25" s="87">
        <f>Punteggio!I25 - (3*FantaCulo!N25/100) + IF(Punteggio!I25=1,(FantaCulo!P25/100)-1, 0) - IF(Punteggio!I25=0,(FantaCulo!O25/100), 0)</f>
        <v>-0.77759999999999996</v>
      </c>
      <c r="R25" s="71">
        <v>33.33</v>
      </c>
      <c r="S25" s="71">
        <v>44.44</v>
      </c>
      <c r="T25" s="71">
        <v>22.23</v>
      </c>
      <c r="U25" s="87">
        <f>Punteggio!K25 - (3*FantaCulo!R25/100) + IF(Punteggio!K25=1,(FantaCulo!T25/100)-1, 0) - IF(Punteggio!K25=0,(FantaCulo!S25/100), 0)</f>
        <v>-1.4442999999999999</v>
      </c>
      <c r="V25" s="71">
        <v>88.88</v>
      </c>
      <c r="W25" s="71">
        <v>11.12</v>
      </c>
      <c r="X25" s="71">
        <v>0</v>
      </c>
      <c r="Y25" s="87">
        <f>Punteggio!M25 - (3*FantaCulo!V25/100) + IF(Punteggio!M25=1,(FantaCulo!X25/100)-1, 0) - IF(Punteggio!M25=0,(FantaCulo!W25/100), 0)</f>
        <v>0.33360000000000012</v>
      </c>
      <c r="Z25" s="71">
        <v>0</v>
      </c>
      <c r="AA25" s="71">
        <v>22.22</v>
      </c>
      <c r="AB25" s="71">
        <v>77.78</v>
      </c>
      <c r="AC25" s="87">
        <f>Punteggio!O25 - (3*FantaCulo!Z25/100) + IF(Punteggio!O25=1,(FantaCulo!AB25/100)-1, 0) - IF(Punteggio!O25=0,(FantaCulo!AA25/100), 0)</f>
        <v>0.77780000000000005</v>
      </c>
      <c r="AD25" s="71">
        <v>88.88</v>
      </c>
      <c r="AE25" s="71">
        <v>11.12</v>
      </c>
      <c r="AF25" s="71">
        <v>0</v>
      </c>
      <c r="AG25" s="87">
        <f>Punteggio!Q25 - (3*FantaCulo!AD25/100) + IF(Punteggio!Q25=1,(FantaCulo!AF25/100)-1, 0) - IF(Punteggio!Q25=0,(FantaCulo!AE25/100), 0)</f>
        <v>0.33360000000000012</v>
      </c>
      <c r="AH25" s="71">
        <v>0</v>
      </c>
      <c r="AI25" s="71">
        <v>22.22</v>
      </c>
      <c r="AJ25" s="71">
        <v>77.78</v>
      </c>
      <c r="AK25" s="87">
        <f>Punteggio!S25 - (3*FantaCulo!AH25/100) + IF(Punteggio!S25=1,(FantaCulo!AJ25/100)-1, 0) - IF(Punteggio!S25=0,(FantaCulo!AI25/100), 0)</f>
        <v>-0.22219999999999998</v>
      </c>
      <c r="AL25" s="71">
        <v>33.33</v>
      </c>
      <c r="AM25" s="71">
        <v>44.44</v>
      </c>
      <c r="AN25" s="71">
        <v>22.23</v>
      </c>
      <c r="AO25" s="87">
        <f>Punteggio!U25 - (3*FantaCulo!AL25/100) + IF(Punteggio!U25=1,(FantaCulo!AN25/100)-1, 0) - IF(Punteggio!U25=0,(FantaCulo!AM25/100), 0)</f>
        <v>-0.77759999999999996</v>
      </c>
    </row>
    <row r="26" spans="1:41" s="75" customFormat="1" ht="15" x14ac:dyDescent="0.25">
      <c r="A26" s="77">
        <v>24</v>
      </c>
      <c r="B26" s="72">
        <v>88.88</v>
      </c>
      <c r="C26" s="72">
        <v>11.12</v>
      </c>
      <c r="D26" s="72">
        <v>0</v>
      </c>
      <c r="E26" s="73">
        <f>Punteggio!C26 - (3*FantaCulo!B26/100) + IF(Punteggio!C26=1,(FantaCulo!D26/100)-1, 0) - IF(Punteggio!C26=0,(FantaCulo!C26/100), 0)</f>
        <v>0.33360000000000012</v>
      </c>
      <c r="F26" s="72">
        <v>0</v>
      </c>
      <c r="G26" s="72">
        <v>22.22</v>
      </c>
      <c r="H26" s="72">
        <v>77.78</v>
      </c>
      <c r="I26" s="73">
        <f>Punteggio!E26 - (3*FantaCulo!F26/100) + IF(Punteggio!E26=1,(FantaCulo!H26/100)-1, 0) - IF(Punteggio!E26=0,(FantaCulo!G26/100), 0)</f>
        <v>-0.22219999999999998</v>
      </c>
      <c r="J26" s="72">
        <v>0</v>
      </c>
      <c r="K26" s="72">
        <v>22.22</v>
      </c>
      <c r="L26" s="72">
        <v>77.78</v>
      </c>
      <c r="M26" s="73">
        <f>Punteggio!G26 - (3*FantaCulo!J26/100) + IF(Punteggio!G26=1,(FantaCulo!L26/100)-1, 0) - IF(Punteggio!G26=0,(FantaCulo!K26/100), 0)</f>
        <v>-0.22219999999999998</v>
      </c>
      <c r="N26" s="72">
        <v>33.33</v>
      </c>
      <c r="O26" s="72">
        <v>44.44</v>
      </c>
      <c r="P26" s="72">
        <v>22.23</v>
      </c>
      <c r="Q26" s="73">
        <f>Punteggio!I26 - (3*FantaCulo!N26/100) + IF(Punteggio!I26=1,(FantaCulo!P26/100)-1, 0) - IF(Punteggio!I26=0,(FantaCulo!O26/100), 0)</f>
        <v>2.0001000000000002</v>
      </c>
      <c r="R26" s="72">
        <v>33.33</v>
      </c>
      <c r="S26" s="72">
        <v>44.44</v>
      </c>
      <c r="T26" s="72">
        <v>22.23</v>
      </c>
      <c r="U26" s="73">
        <f>Punteggio!K26 - (3*FantaCulo!R26/100) + IF(Punteggio!K26=1,(FantaCulo!T26/100)-1, 0) - IF(Punteggio!K26=0,(FantaCulo!S26/100), 0)</f>
        <v>2.0001000000000002</v>
      </c>
      <c r="V26" s="72">
        <v>88.88</v>
      </c>
      <c r="W26" s="72">
        <v>11.12</v>
      </c>
      <c r="X26" s="72">
        <v>0</v>
      </c>
      <c r="Y26" s="73">
        <f>Punteggio!M26 - (3*FantaCulo!V26/100) + IF(Punteggio!M26=1,(FantaCulo!X26/100)-1, 0) - IF(Punteggio!M26=0,(FantaCulo!W26/100), 0)</f>
        <v>0.33360000000000012</v>
      </c>
      <c r="Z26" s="72">
        <v>33.33</v>
      </c>
      <c r="AA26" s="72">
        <v>44.44</v>
      </c>
      <c r="AB26" s="72">
        <v>22.23</v>
      </c>
      <c r="AC26" s="73">
        <f>Punteggio!O26 - (3*FantaCulo!Z26/100) + IF(Punteggio!O26=1,(FantaCulo!AB26/100)-1, 0) - IF(Punteggio!O26=0,(FantaCulo!AA26/100), 0)</f>
        <v>-1.4442999999999999</v>
      </c>
      <c r="AD26" s="72">
        <v>33.33</v>
      </c>
      <c r="AE26" s="72">
        <v>44.44</v>
      </c>
      <c r="AF26" s="72">
        <v>22.23</v>
      </c>
      <c r="AG26" s="73">
        <f>Punteggio!Q26 - (3*FantaCulo!AD26/100) + IF(Punteggio!Q26=1,(FantaCulo!AF26/100)-1, 0) - IF(Punteggio!Q26=0,(FantaCulo!AE26/100), 0)</f>
        <v>2.0001000000000002</v>
      </c>
      <c r="AH26" s="72">
        <v>33.33</v>
      </c>
      <c r="AI26" s="72">
        <v>44.44</v>
      </c>
      <c r="AJ26" s="72">
        <v>22.23</v>
      </c>
      <c r="AK26" s="73">
        <f>Punteggio!S26 - (3*FantaCulo!AH26/100) + IF(Punteggio!S26=1,(FantaCulo!AJ26/100)-1, 0) - IF(Punteggio!S26=0,(FantaCulo!AI26/100), 0)</f>
        <v>-1.4442999999999999</v>
      </c>
      <c r="AL26" s="72">
        <v>0</v>
      </c>
      <c r="AM26" s="72">
        <v>22.22</v>
      </c>
      <c r="AN26" s="72">
        <v>77.78</v>
      </c>
      <c r="AO26" s="73">
        <f>Punteggio!U26 - (3*FantaCulo!AL26/100) + IF(Punteggio!U26=1,(FantaCulo!AN26/100)-1, 0) - IF(Punteggio!U26=0,(FantaCulo!AM26/100), 0)</f>
        <v>-0.22219999999999998</v>
      </c>
    </row>
    <row r="27" spans="1:41" ht="15" x14ac:dyDescent="0.25">
      <c r="A27" s="76">
        <v>25</v>
      </c>
      <c r="B27" s="71">
        <v>22.22</v>
      </c>
      <c r="C27" s="71">
        <v>22.22</v>
      </c>
      <c r="D27" s="71">
        <v>55.56</v>
      </c>
      <c r="E27" s="157">
        <f>Punteggio!C27 - (3*FantaCulo!B27/100) + IF(Punteggio!C27=1,(FantaCulo!D27/100)-1, 0) - IF(Punteggio!C27=0,(FantaCulo!C27/100), 0)</f>
        <v>-0.88879999999999992</v>
      </c>
      <c r="F27" s="71">
        <v>22.22</v>
      </c>
      <c r="G27" s="71">
        <v>22.22</v>
      </c>
      <c r="H27" s="71">
        <v>55.56</v>
      </c>
      <c r="I27" s="87">
        <f>Punteggio!E27 - (3*FantaCulo!F27/100) + IF(Punteggio!E27=1,(FantaCulo!H27/100)-1, 0) - IF(Punteggio!E27=0,(FantaCulo!G27/100), 0)</f>
        <v>-0.88879999999999992</v>
      </c>
      <c r="J27" s="71">
        <v>55.55</v>
      </c>
      <c r="K27" s="71">
        <v>22.22</v>
      </c>
      <c r="L27" s="71">
        <v>22.23</v>
      </c>
      <c r="M27" s="87">
        <f>Punteggio!G27 - (3*FantaCulo!J27/100) + IF(Punteggio!G27=1,(FantaCulo!L27/100)-1, 0) - IF(Punteggio!G27=0,(FantaCulo!K27/100), 0)</f>
        <v>1.3335000000000001</v>
      </c>
      <c r="N27" s="71">
        <v>22.22</v>
      </c>
      <c r="O27" s="71">
        <v>22.22</v>
      </c>
      <c r="P27" s="71">
        <v>55.56</v>
      </c>
      <c r="Q27" s="87">
        <f>Punteggio!I27 - (3*FantaCulo!N27/100) + IF(Punteggio!I27=1,(FantaCulo!P27/100)-1, 0) - IF(Punteggio!I27=0,(FantaCulo!O27/100), 0)</f>
        <v>-0.88879999999999992</v>
      </c>
      <c r="R27" s="71">
        <v>88.88</v>
      </c>
      <c r="S27" s="71">
        <v>11.12</v>
      </c>
      <c r="T27" s="71">
        <v>0</v>
      </c>
      <c r="U27" s="87">
        <f>Punteggio!K27 - (3*FantaCulo!R27/100) + IF(Punteggio!K27=1,(FantaCulo!T27/100)-1, 0) - IF(Punteggio!K27=0,(FantaCulo!S27/100), 0)</f>
        <v>0.33360000000000012</v>
      </c>
      <c r="V27" s="71">
        <v>88.88</v>
      </c>
      <c r="W27" s="71">
        <v>11.12</v>
      </c>
      <c r="X27" s="71">
        <v>0</v>
      </c>
      <c r="Y27" s="87">
        <f>Punteggio!M27 - (3*FantaCulo!V27/100) + IF(Punteggio!M27=1,(FantaCulo!X27/100)-1, 0) - IF(Punteggio!M27=0,(FantaCulo!W27/100), 0)</f>
        <v>0.33360000000000012</v>
      </c>
      <c r="Z27" s="71">
        <v>55.55</v>
      </c>
      <c r="AA27" s="71">
        <v>22.22</v>
      </c>
      <c r="AB27" s="71">
        <v>22.23</v>
      </c>
      <c r="AC27" s="87">
        <f>Punteggio!O27 - (3*FantaCulo!Z27/100) + IF(Punteggio!O27=1,(FantaCulo!AB27/100)-1, 0) - IF(Punteggio!O27=0,(FantaCulo!AA27/100), 0)</f>
        <v>1.3335000000000001</v>
      </c>
      <c r="AD27" s="71">
        <v>0</v>
      </c>
      <c r="AE27" s="71">
        <v>11.11</v>
      </c>
      <c r="AF27" s="71">
        <v>88.89</v>
      </c>
      <c r="AG27" s="87">
        <f>Punteggio!Q27 - (3*FantaCulo!AD27/100) + IF(Punteggio!Q27=1,(FantaCulo!AF27/100)-1, 0) - IF(Punteggio!Q27=0,(FantaCulo!AE27/100), 0)</f>
        <v>-0.11109999999999999</v>
      </c>
      <c r="AH27" s="71">
        <v>55.55</v>
      </c>
      <c r="AI27" s="71">
        <v>22.22</v>
      </c>
      <c r="AJ27" s="71">
        <v>22.23</v>
      </c>
      <c r="AK27" s="87">
        <f>Punteggio!S27 - (3*FantaCulo!AH27/100) + IF(Punteggio!S27=1,(FantaCulo!AJ27/100)-1, 0) - IF(Punteggio!S27=0,(FantaCulo!AI27/100), 0)</f>
        <v>1.3335000000000001</v>
      </c>
      <c r="AL27" s="71">
        <v>0</v>
      </c>
      <c r="AM27" s="71">
        <v>11.11</v>
      </c>
      <c r="AN27" s="71">
        <v>88.89</v>
      </c>
      <c r="AO27" s="87">
        <f>Punteggio!U27 - (3*FantaCulo!AL27/100) + IF(Punteggio!U27=1,(FantaCulo!AN27/100)-1, 0) - IF(Punteggio!U27=0,(FantaCulo!AM27/100), 0)</f>
        <v>-0.11109999999999999</v>
      </c>
    </row>
    <row r="28" spans="1:41" s="75" customFormat="1" ht="15" x14ac:dyDescent="0.25">
      <c r="A28" s="77">
        <v>26</v>
      </c>
      <c r="B28" s="72">
        <v>77.77</v>
      </c>
      <c r="C28" s="72">
        <v>22.23</v>
      </c>
      <c r="D28" s="72">
        <v>0</v>
      </c>
      <c r="E28" s="73">
        <f>Punteggio!C28 - (3*FantaCulo!B28/100) + IF(Punteggio!C28=1,(FantaCulo!D28/100)-1, 0) - IF(Punteggio!C28=0,(FantaCulo!C28/100), 0)</f>
        <v>0.66690000000000005</v>
      </c>
      <c r="F28" s="72">
        <v>22.22</v>
      </c>
      <c r="G28" s="72">
        <v>11.11</v>
      </c>
      <c r="H28" s="72">
        <v>66.67</v>
      </c>
      <c r="I28" s="73">
        <f>Punteggio!E28 - (3*FantaCulo!F28/100) + IF(Punteggio!E28=1,(FantaCulo!H28/100)-1, 0) - IF(Punteggio!E28=0,(FantaCulo!G28/100), 0)</f>
        <v>-0.77769999999999995</v>
      </c>
      <c r="J28" s="72">
        <v>44.44</v>
      </c>
      <c r="K28" s="72">
        <v>11.11</v>
      </c>
      <c r="L28" s="72">
        <v>44.45</v>
      </c>
      <c r="M28" s="73">
        <f>Punteggio!G28 - (3*FantaCulo!J28/100) + IF(Punteggio!G28=1,(FantaCulo!L28/100)-1, 0) - IF(Punteggio!G28=0,(FantaCulo!K28/100), 0)</f>
        <v>1.6668000000000001</v>
      </c>
      <c r="N28" s="72">
        <v>77.77</v>
      </c>
      <c r="O28" s="72">
        <v>22.23</v>
      </c>
      <c r="P28" s="72">
        <v>0</v>
      </c>
      <c r="Q28" s="73">
        <f>Punteggio!I28 - (3*FantaCulo!N28/100) + IF(Punteggio!I28=1,(FantaCulo!P28/100)-1, 0) - IF(Punteggio!I28=0,(FantaCulo!O28/100), 0)</f>
        <v>0.66690000000000005</v>
      </c>
      <c r="R28" s="72">
        <v>66.66</v>
      </c>
      <c r="S28" s="72">
        <v>0</v>
      </c>
      <c r="T28" s="72">
        <v>33.340000000000003</v>
      </c>
      <c r="U28" s="73">
        <f>Punteggio!K28 - (3*FantaCulo!R28/100) + IF(Punteggio!K28=1,(FantaCulo!T28/100)-1, 0) - IF(Punteggio!K28=0,(FantaCulo!S28/100), 0)</f>
        <v>-1.9997999999999998</v>
      </c>
      <c r="V28" s="72">
        <v>0</v>
      </c>
      <c r="W28" s="72">
        <v>11.11</v>
      </c>
      <c r="X28" s="72">
        <v>88.89</v>
      </c>
      <c r="Y28" s="73">
        <f>Punteggio!M28 - (3*FantaCulo!V28/100) + IF(Punteggio!M28=1,(FantaCulo!X28/100)-1, 0) - IF(Punteggio!M28=0,(FantaCulo!W28/100), 0)</f>
        <v>-0.11109999999999999</v>
      </c>
      <c r="Z28" s="72">
        <v>0</v>
      </c>
      <c r="AA28" s="72">
        <v>11.11</v>
      </c>
      <c r="AB28" s="72">
        <v>88.89</v>
      </c>
      <c r="AC28" s="73">
        <f>Punteggio!O28 - (3*FantaCulo!Z28/100) + IF(Punteggio!O28=1,(FantaCulo!AB28/100)-1, 0) - IF(Punteggio!O28=0,(FantaCulo!AA28/100), 0)</f>
        <v>-0.11109999999999999</v>
      </c>
      <c r="AD28" s="72">
        <v>22.22</v>
      </c>
      <c r="AE28" s="72">
        <v>11.11</v>
      </c>
      <c r="AF28" s="72">
        <v>66.67</v>
      </c>
      <c r="AG28" s="73">
        <f>Punteggio!Q28 - (3*FantaCulo!AD28/100) + IF(Punteggio!Q28=1,(FantaCulo!AF28/100)-1, 0) - IF(Punteggio!Q28=0,(FantaCulo!AE28/100), 0)</f>
        <v>-0.77769999999999995</v>
      </c>
      <c r="AH28" s="72">
        <v>77.77</v>
      </c>
      <c r="AI28" s="72">
        <v>22.23</v>
      </c>
      <c r="AJ28" s="72">
        <v>0</v>
      </c>
      <c r="AK28" s="73">
        <f>Punteggio!S28 - (3*FantaCulo!AH28/100) + IF(Punteggio!S28=1,(FantaCulo!AJ28/100)-1, 0) - IF(Punteggio!S28=0,(FantaCulo!AI28/100), 0)</f>
        <v>0.66690000000000005</v>
      </c>
      <c r="AL28" s="72">
        <v>44.44</v>
      </c>
      <c r="AM28" s="72">
        <v>11.11</v>
      </c>
      <c r="AN28" s="72">
        <v>44.45</v>
      </c>
      <c r="AO28" s="73">
        <f>Punteggio!U28 - (3*FantaCulo!AL28/100) + IF(Punteggio!U28=1,(FantaCulo!AN28/100)-1, 0) - IF(Punteggio!U28=0,(FantaCulo!AM28/100), 0)</f>
        <v>1.6668000000000001</v>
      </c>
    </row>
    <row r="29" spans="1:41" ht="15" x14ac:dyDescent="0.25">
      <c r="A29" s="76">
        <v>27</v>
      </c>
      <c r="B29" s="71">
        <v>77.77</v>
      </c>
      <c r="C29" s="71">
        <v>0</v>
      </c>
      <c r="D29" s="71">
        <v>22.23</v>
      </c>
      <c r="E29" s="87">
        <f>Punteggio!C29 - (3*FantaCulo!B29/100) + IF(Punteggio!C29=1,(FantaCulo!D29/100)-1, 0) - IF(Punteggio!C29=0,(FantaCulo!C29/100), 0)</f>
        <v>0.66690000000000005</v>
      </c>
      <c r="F29" s="71">
        <v>22.22</v>
      </c>
      <c r="G29" s="71">
        <v>44.44</v>
      </c>
      <c r="H29" s="71">
        <v>33.340000000000003</v>
      </c>
      <c r="I29" s="87">
        <f>Punteggio!E29 - (3*FantaCulo!F29/100) + IF(Punteggio!E29=1,(FantaCulo!H29/100)-1, 0) - IF(Punteggio!E29=0,(FantaCulo!G29/100), 0)</f>
        <v>-0.33319999999999994</v>
      </c>
      <c r="J29" s="71">
        <v>88.88</v>
      </c>
      <c r="K29" s="71">
        <v>11.12</v>
      </c>
      <c r="L29" s="71">
        <v>0</v>
      </c>
      <c r="M29" s="87">
        <f>Punteggio!G29 - (3*FantaCulo!J29/100) + IF(Punteggio!G29=1,(FantaCulo!L29/100)-1, 0) - IF(Punteggio!G29=0,(FantaCulo!K29/100), 0)</f>
        <v>0.33360000000000012</v>
      </c>
      <c r="N29" s="71">
        <v>22.22</v>
      </c>
      <c r="O29" s="71">
        <v>44.44</v>
      </c>
      <c r="P29" s="71">
        <v>33.340000000000003</v>
      </c>
      <c r="Q29" s="87">
        <f>Punteggio!I29 - (3*FantaCulo!N29/100) + IF(Punteggio!I29=1,(FantaCulo!P29/100)-1, 0) - IF(Punteggio!I29=0,(FantaCulo!O29/100), 0)</f>
        <v>-1.111</v>
      </c>
      <c r="R29" s="71">
        <v>22.22</v>
      </c>
      <c r="S29" s="71">
        <v>44.44</v>
      </c>
      <c r="T29" s="71">
        <v>33.340000000000003</v>
      </c>
      <c r="U29" s="87">
        <f>Punteggio!K29 - (3*FantaCulo!R29/100) + IF(Punteggio!K29=1,(FantaCulo!T29/100)-1, 0) - IF(Punteggio!K29=0,(FantaCulo!S29/100), 0)</f>
        <v>-1.111</v>
      </c>
      <c r="V29" s="71">
        <v>88.88</v>
      </c>
      <c r="W29" s="71">
        <v>11.12</v>
      </c>
      <c r="X29" s="71">
        <v>0</v>
      </c>
      <c r="Y29" s="87">
        <f>Punteggio!M29 - (3*FantaCulo!V29/100) + IF(Punteggio!M29=1,(FantaCulo!X29/100)-1, 0) - IF(Punteggio!M29=0,(FantaCulo!W29/100), 0)</f>
        <v>0.33360000000000012</v>
      </c>
      <c r="Z29" s="71">
        <v>22.22</v>
      </c>
      <c r="AA29" s="71">
        <v>44.44</v>
      </c>
      <c r="AB29" s="71">
        <v>33.340000000000003</v>
      </c>
      <c r="AC29" s="87">
        <f>Punteggio!O29 - (3*FantaCulo!Z29/100) + IF(Punteggio!O29=1,(FantaCulo!AB29/100)-1, 0) - IF(Punteggio!O29=0,(FantaCulo!AA29/100), 0)</f>
        <v>-0.33319999999999994</v>
      </c>
      <c r="AD29" s="71">
        <v>0</v>
      </c>
      <c r="AE29" s="71">
        <v>11.11</v>
      </c>
      <c r="AF29" s="71">
        <v>88.89</v>
      </c>
      <c r="AG29" s="87">
        <f>Punteggio!Q29 - (3*FantaCulo!AD29/100) + IF(Punteggio!Q29=1,(FantaCulo!AF29/100)-1, 0) - IF(Punteggio!Q29=0,(FantaCulo!AE29/100), 0)</f>
        <v>0.88890000000000002</v>
      </c>
      <c r="AH29" s="71">
        <v>22.22</v>
      </c>
      <c r="AI29" s="71">
        <v>44.44</v>
      </c>
      <c r="AJ29" s="71">
        <v>33.340000000000003</v>
      </c>
      <c r="AK29" s="87">
        <f>Punteggio!S29 - (3*FantaCulo!AH29/100) + IF(Punteggio!S29=1,(FantaCulo!AJ29/100)-1, 0) - IF(Punteggio!S29=0,(FantaCulo!AI29/100), 0)</f>
        <v>-1.111</v>
      </c>
      <c r="AL29" s="71">
        <v>0</v>
      </c>
      <c r="AM29" s="71">
        <v>11.11</v>
      </c>
      <c r="AN29" s="71">
        <v>88.89</v>
      </c>
      <c r="AO29" s="87">
        <f>Punteggio!U29 - (3*FantaCulo!AL29/100) + IF(Punteggio!U29=1,(FantaCulo!AN29/100)-1, 0) - IF(Punteggio!U29=0,(FantaCulo!AM29/100), 0)</f>
        <v>0.88890000000000002</v>
      </c>
    </row>
    <row r="30" spans="1:41" s="75" customFormat="1" ht="15" x14ac:dyDescent="0.25">
      <c r="A30" s="77">
        <v>28</v>
      </c>
      <c r="B30" s="72"/>
      <c r="C30" s="72"/>
      <c r="D30" s="72"/>
      <c r="E30" s="73">
        <f>Punteggio!C30 - (3*FantaCulo!B30/100) + IF(Punteggio!C30=1,(FantaCulo!D30/100)-1, 0) - IF(Punteggio!C30=0,(FantaCulo!C30/100), 0)</f>
        <v>0</v>
      </c>
      <c r="F30" s="72"/>
      <c r="G30" s="72"/>
      <c r="H30" s="72"/>
      <c r="I30" s="73">
        <f>Punteggio!E30 - (3*FantaCulo!F30/100) + IF(Punteggio!E30=1,(FantaCulo!H30/100)-1, 0) - IF(Punteggio!E30=0,(FantaCulo!G30/100), 0)</f>
        <v>0</v>
      </c>
      <c r="J30" s="72"/>
      <c r="K30" s="72"/>
      <c r="L30" s="72"/>
      <c r="M30" s="73">
        <f>Punteggio!G30 - (3*FantaCulo!J30/100) + IF(Punteggio!G30=1,(FantaCulo!L30/100)-1, 0) - IF(Punteggio!G30=0,(FantaCulo!K30/100), 0)</f>
        <v>0</v>
      </c>
      <c r="N30" s="72"/>
      <c r="O30" s="72"/>
      <c r="P30" s="72"/>
      <c r="Q30" s="73">
        <f>Punteggio!I30 - (3*FantaCulo!N30/100) + IF(Punteggio!I30=1,(FantaCulo!P30/100)-1, 0) - IF(Punteggio!I30=0,(FantaCulo!O30/100), 0)</f>
        <v>0</v>
      </c>
      <c r="R30" s="72"/>
      <c r="S30" s="72"/>
      <c r="T30" s="72"/>
      <c r="U30" s="73">
        <f>Punteggio!K30 - (3*FantaCulo!R30/100) + IF(Punteggio!K30=1,(FantaCulo!T30/100)-1, 0) - IF(Punteggio!K30=0,(FantaCulo!S30/100), 0)</f>
        <v>0</v>
      </c>
      <c r="V30" s="72"/>
      <c r="W30" s="72"/>
      <c r="X30" s="72"/>
      <c r="Y30" s="73">
        <f>Punteggio!M30 - (3*FantaCulo!V30/100) + IF(Punteggio!M30=1,(FantaCulo!X30/100)-1, 0) - IF(Punteggio!M30=0,(FantaCulo!W30/100), 0)</f>
        <v>0</v>
      </c>
      <c r="Z30" s="72"/>
      <c r="AA30" s="72"/>
      <c r="AB30" s="72"/>
      <c r="AC30" s="73">
        <f>Punteggio!O30 - (3*FantaCulo!Z30/100) + IF(Punteggio!O30=1,(FantaCulo!AB30/100)-1, 0) - IF(Punteggio!O30=0,(FantaCulo!AA30/100), 0)</f>
        <v>0</v>
      </c>
      <c r="AD30" s="72"/>
      <c r="AE30" s="72"/>
      <c r="AF30" s="72"/>
      <c r="AG30" s="73">
        <f>Punteggio!Q30 - (3*FantaCulo!AD30/100) + IF(Punteggio!Q30=1,(FantaCulo!AF30/100)-1, 0) - IF(Punteggio!Q30=0,(FantaCulo!AE30/100), 0)</f>
        <v>0</v>
      </c>
      <c r="AH30" s="72"/>
      <c r="AI30" s="72"/>
      <c r="AJ30" s="72"/>
      <c r="AK30" s="73">
        <f>Punteggio!S30 - (3*FantaCulo!AH30/100) + IF(Punteggio!S30=1,(FantaCulo!AJ30/100)-1, 0) - IF(Punteggio!S30=0,(FantaCulo!AI30/100), 0)</f>
        <v>0</v>
      </c>
      <c r="AL30" s="72"/>
      <c r="AM30" s="72"/>
      <c r="AN30" s="72"/>
      <c r="AO30" s="73">
        <f>Punteggio!U30 - (3*FantaCulo!AL30/100) + IF(Punteggio!U30=1,(FantaCulo!AN30/100)-1, 0) - IF(Punteggio!U30=0,(FantaCulo!AM30/100), 0)</f>
        <v>0</v>
      </c>
    </row>
    <row r="31" spans="1:41" ht="15" x14ac:dyDescent="0.25">
      <c r="A31" s="76">
        <v>29</v>
      </c>
      <c r="B31" s="71"/>
      <c r="C31" s="71"/>
      <c r="D31" s="71"/>
      <c r="E31" s="87">
        <f>Punteggio!C31 - (3*FantaCulo!B31/100) + IF(Punteggio!C31=1,(FantaCulo!D31/100)-1, 0) - IF(Punteggio!C31=0,(FantaCulo!C31/100), 0)</f>
        <v>0</v>
      </c>
      <c r="F31" s="71"/>
      <c r="G31" s="71"/>
      <c r="H31" s="71"/>
      <c r="I31" s="87">
        <f>Punteggio!E31 - (3*FantaCulo!F31/100) + IF(Punteggio!E31=1,(FantaCulo!H31/100)-1, 0) - IF(Punteggio!E31=0,(FantaCulo!G31/100), 0)</f>
        <v>0</v>
      </c>
      <c r="J31" s="71"/>
      <c r="K31" s="71"/>
      <c r="L31" s="71"/>
      <c r="M31" s="87">
        <f>Punteggio!G31 - (3*FantaCulo!J31/100) + IF(Punteggio!G31=1,(FantaCulo!L31/100)-1, 0) - IF(Punteggio!G31=0,(FantaCulo!K31/100), 0)</f>
        <v>0</v>
      </c>
      <c r="N31" s="71"/>
      <c r="O31" s="71"/>
      <c r="P31" s="71"/>
      <c r="Q31" s="87">
        <f>Punteggio!I31 - (3*FantaCulo!N31/100) + IF(Punteggio!I31=1,(FantaCulo!P31/100)-1, 0) - IF(Punteggio!I31=0,(FantaCulo!O31/100), 0)</f>
        <v>0</v>
      </c>
      <c r="R31" s="71"/>
      <c r="S31" s="71"/>
      <c r="T31" s="71"/>
      <c r="U31" s="87">
        <f>Punteggio!K31 - (3*FantaCulo!R31/100) + IF(Punteggio!K31=1,(FantaCulo!T31/100)-1, 0) - IF(Punteggio!K31=0,(FantaCulo!S31/100), 0)</f>
        <v>0</v>
      </c>
      <c r="V31" s="71"/>
      <c r="W31" s="71"/>
      <c r="X31" s="71"/>
      <c r="Y31" s="87">
        <f>Punteggio!M31 - (3*FantaCulo!V31/100) + IF(Punteggio!M31=1,(FantaCulo!X31/100)-1, 0) - IF(Punteggio!M31=0,(FantaCulo!W31/100), 0)</f>
        <v>0</v>
      </c>
      <c r="Z31" s="71"/>
      <c r="AA31" s="71"/>
      <c r="AB31" s="71"/>
      <c r="AC31" s="87">
        <f>Punteggio!O31 - (3*FantaCulo!Z31/100) + IF(Punteggio!O31=1,(FantaCulo!AB31/100)-1, 0) - IF(Punteggio!O31=0,(FantaCulo!AA31/100), 0)</f>
        <v>0</v>
      </c>
      <c r="AD31" s="71"/>
      <c r="AE31" s="71"/>
      <c r="AF31" s="71"/>
      <c r="AG31" s="87">
        <f>Punteggio!Q31 - (3*FantaCulo!AD31/100) + IF(Punteggio!Q31=1,(FantaCulo!AF31/100)-1, 0) - IF(Punteggio!Q31=0,(FantaCulo!AE31/100), 0)</f>
        <v>0</v>
      </c>
      <c r="AH31" s="71"/>
      <c r="AI31" s="71"/>
      <c r="AJ31" s="71"/>
      <c r="AK31" s="87">
        <f>Punteggio!S31 - (3*FantaCulo!AH31/100) + IF(Punteggio!S31=1,(FantaCulo!AJ31/100)-1, 0) - IF(Punteggio!S31=0,(FantaCulo!AI31/100), 0)</f>
        <v>0</v>
      </c>
      <c r="AL31" s="71"/>
      <c r="AM31" s="71"/>
      <c r="AN31" s="71"/>
      <c r="AO31" s="87">
        <f>Punteggio!U31 - (3*FantaCulo!AL31/100) + IF(Punteggio!U31=1,(FantaCulo!AN31/100)-1, 0) - IF(Punteggio!U31=0,(FantaCulo!AM31/100), 0)</f>
        <v>0</v>
      </c>
    </row>
    <row r="32" spans="1:41" s="75" customFormat="1" ht="15" x14ac:dyDescent="0.25">
      <c r="A32" s="77">
        <v>30</v>
      </c>
      <c r="B32" s="72"/>
      <c r="C32" s="72"/>
      <c r="D32" s="72"/>
      <c r="E32" s="73">
        <f>Punteggio!C32 - (3*FantaCulo!B32/100) + IF(Punteggio!C32=1,(FantaCulo!D32/100)-1, 0) - IF(Punteggio!C32=0,(FantaCulo!C32/100), 0)</f>
        <v>0</v>
      </c>
      <c r="F32" s="72"/>
      <c r="G32" s="72"/>
      <c r="H32" s="72"/>
      <c r="I32" s="73">
        <f>Punteggio!E32 - (3*FantaCulo!F32/100) + IF(Punteggio!E32=1,(FantaCulo!H32/100)-1, 0) - IF(Punteggio!E32=0,(FantaCulo!G32/100), 0)</f>
        <v>0</v>
      </c>
      <c r="J32" s="72"/>
      <c r="K32" s="72"/>
      <c r="L32" s="72"/>
      <c r="M32" s="73">
        <f>Punteggio!G32 - (3*FantaCulo!J32/100) + IF(Punteggio!G32=1,(FantaCulo!L32/100)-1, 0) - IF(Punteggio!G32=0,(FantaCulo!K32/100), 0)</f>
        <v>0</v>
      </c>
      <c r="N32" s="72"/>
      <c r="O32" s="72"/>
      <c r="P32" s="72"/>
      <c r="Q32" s="73">
        <f>Punteggio!I32 - (3*FantaCulo!N32/100) + IF(Punteggio!I32=1,(FantaCulo!P32/100)-1, 0) - IF(Punteggio!I32=0,(FantaCulo!O32/100), 0)</f>
        <v>0</v>
      </c>
      <c r="R32" s="72"/>
      <c r="S32" s="72"/>
      <c r="T32" s="72"/>
      <c r="U32" s="73">
        <f>Punteggio!K32 - (3*FantaCulo!R32/100) + IF(Punteggio!K32=1,(FantaCulo!T32/100)-1, 0) - IF(Punteggio!K32=0,(FantaCulo!S32/100), 0)</f>
        <v>0</v>
      </c>
      <c r="V32" s="72"/>
      <c r="W32" s="72"/>
      <c r="X32" s="72"/>
      <c r="Y32" s="73">
        <f>Punteggio!M32 - (3*FantaCulo!V32/100) + IF(Punteggio!M32=1,(FantaCulo!X32/100)-1, 0) - IF(Punteggio!M32=0,(FantaCulo!W32/100), 0)</f>
        <v>0</v>
      </c>
      <c r="Z32" s="72"/>
      <c r="AA32" s="72"/>
      <c r="AB32" s="72"/>
      <c r="AC32" s="73">
        <f>Punteggio!O32 - (3*FantaCulo!Z32/100) + IF(Punteggio!O32=1,(FantaCulo!AB32/100)-1, 0) - IF(Punteggio!O32=0,(FantaCulo!AA32/100), 0)</f>
        <v>0</v>
      </c>
      <c r="AD32" s="72"/>
      <c r="AE32" s="72"/>
      <c r="AF32" s="72"/>
      <c r="AG32" s="73">
        <f>Punteggio!Q32 - (3*FantaCulo!AD32/100) + IF(Punteggio!Q32=1,(FantaCulo!AF32/100)-1, 0) - IF(Punteggio!Q32=0,(FantaCulo!AE32/100), 0)</f>
        <v>0</v>
      </c>
      <c r="AH32" s="72"/>
      <c r="AI32" s="72"/>
      <c r="AJ32" s="72"/>
      <c r="AK32" s="73">
        <f>Punteggio!S32 - (3*FantaCulo!AH32/100) + IF(Punteggio!S32=1,(FantaCulo!AJ32/100)-1, 0) - IF(Punteggio!S32=0,(FantaCulo!AI32/100), 0)</f>
        <v>0</v>
      </c>
      <c r="AL32" s="72"/>
      <c r="AM32" s="72"/>
      <c r="AN32" s="72"/>
      <c r="AO32" s="73">
        <f>Punteggio!U32 - (3*FantaCulo!AL32/100) + IF(Punteggio!U32=1,(FantaCulo!AN32/100)-1, 0) - IF(Punteggio!U32=0,(FantaCulo!AM32/100), 0)</f>
        <v>0</v>
      </c>
    </row>
    <row r="33" spans="1:41" ht="15" x14ac:dyDescent="0.25">
      <c r="A33" s="76">
        <v>31</v>
      </c>
      <c r="B33" s="71"/>
      <c r="C33" s="71"/>
      <c r="D33" s="71"/>
      <c r="E33" s="87">
        <f>Punteggio!C33 - (3*FantaCulo!B33/100) + IF(Punteggio!C33=1,(FantaCulo!D33/100)-1, 0) - IF(Punteggio!C33=0,(FantaCulo!C33/100), 0)</f>
        <v>0</v>
      </c>
      <c r="F33" s="71"/>
      <c r="G33" s="71"/>
      <c r="H33" s="71"/>
      <c r="I33" s="87">
        <f>Punteggio!E33 - (3*FantaCulo!F33/100) + IF(Punteggio!E33=1,(FantaCulo!H33/100)-1, 0) - IF(Punteggio!E33=0,(FantaCulo!G33/100), 0)</f>
        <v>0</v>
      </c>
      <c r="J33" s="71"/>
      <c r="K33" s="71"/>
      <c r="L33" s="71"/>
      <c r="M33" s="87">
        <f>Punteggio!G33 - (3*FantaCulo!J33/100) + IF(Punteggio!G33=1,(FantaCulo!L33/100)-1, 0) - IF(Punteggio!G33=0,(FantaCulo!K33/100), 0)</f>
        <v>0</v>
      </c>
      <c r="N33" s="71"/>
      <c r="O33" s="71"/>
      <c r="P33" s="71"/>
      <c r="Q33" s="87">
        <f>Punteggio!I33 - (3*FantaCulo!N33/100) + IF(Punteggio!I33=1,(FantaCulo!P33/100)-1, 0) - IF(Punteggio!I33=0,(FantaCulo!O33/100), 0)</f>
        <v>0</v>
      </c>
      <c r="R33" s="71"/>
      <c r="S33" s="71"/>
      <c r="T33" s="71"/>
      <c r="U33" s="87">
        <f>Punteggio!K33 - (3*FantaCulo!R33/100) + IF(Punteggio!K33=1,(FantaCulo!T33/100)-1, 0) - IF(Punteggio!K33=0,(FantaCulo!S33/100), 0)</f>
        <v>0</v>
      </c>
      <c r="V33" s="71"/>
      <c r="W33" s="71"/>
      <c r="X33" s="71"/>
      <c r="Y33" s="87">
        <f>Punteggio!M33 - (3*FantaCulo!V33/100) + IF(Punteggio!M33=1,(FantaCulo!X33/100)-1, 0) - IF(Punteggio!M33=0,(FantaCulo!W33/100), 0)</f>
        <v>0</v>
      </c>
      <c r="Z33" s="71"/>
      <c r="AA33" s="71"/>
      <c r="AB33" s="71"/>
      <c r="AC33" s="87">
        <f>Punteggio!O33 - (3*FantaCulo!Z33/100) + IF(Punteggio!O33=1,(FantaCulo!AB33/100)-1, 0) - IF(Punteggio!O33=0,(FantaCulo!AA33/100), 0)</f>
        <v>0</v>
      </c>
      <c r="AD33" s="71"/>
      <c r="AE33" s="71"/>
      <c r="AF33" s="71"/>
      <c r="AG33" s="87">
        <f>Punteggio!Q33 - (3*FantaCulo!AD33/100) + IF(Punteggio!Q33=1,(FantaCulo!AF33/100)-1, 0) - IF(Punteggio!Q33=0,(FantaCulo!AE33/100), 0)</f>
        <v>0</v>
      </c>
      <c r="AH33" s="71"/>
      <c r="AI33" s="71"/>
      <c r="AJ33" s="71"/>
      <c r="AK33" s="87">
        <f>Punteggio!S33 - (3*FantaCulo!AH33/100) + IF(Punteggio!S33=1,(FantaCulo!AJ33/100)-1, 0) - IF(Punteggio!S33=0,(FantaCulo!AI33/100), 0)</f>
        <v>0</v>
      </c>
      <c r="AL33" s="71"/>
      <c r="AM33" s="71"/>
      <c r="AN33" s="71"/>
      <c r="AO33" s="87">
        <f>Punteggio!U33 - (3*FantaCulo!AL33/100) + IF(Punteggio!U33=1,(FantaCulo!AN33/100)-1, 0) - IF(Punteggio!U33=0,(FantaCulo!AM33/100), 0)</f>
        <v>0</v>
      </c>
    </row>
    <row r="34" spans="1:41" s="75" customFormat="1" ht="15" x14ac:dyDescent="0.25">
      <c r="A34" s="77">
        <v>32</v>
      </c>
      <c r="B34" s="72"/>
      <c r="C34" s="72"/>
      <c r="D34" s="72"/>
      <c r="E34" s="73">
        <f>Punteggio!C34 - (3*FantaCulo!B34/100) + IF(Punteggio!C34=1,(FantaCulo!D34/100)-1, 0) - IF(Punteggio!C34=0,(FantaCulo!C34/100), 0)</f>
        <v>0</v>
      </c>
      <c r="F34" s="72"/>
      <c r="G34" s="72"/>
      <c r="H34" s="72"/>
      <c r="I34" s="73">
        <f>Punteggio!E34 - (3*FantaCulo!F34/100) + IF(Punteggio!E34=1,(FantaCulo!H34/100)-1, 0) - IF(Punteggio!E34=0,(FantaCulo!G34/100), 0)</f>
        <v>0</v>
      </c>
      <c r="J34" s="72"/>
      <c r="K34" s="72"/>
      <c r="L34" s="72"/>
      <c r="M34" s="73">
        <f>Punteggio!G34 - (3*FantaCulo!J34/100) + IF(Punteggio!G34=1,(FantaCulo!L34/100)-1, 0) - IF(Punteggio!G34=0,(FantaCulo!K34/100), 0)</f>
        <v>0</v>
      </c>
      <c r="N34" s="72"/>
      <c r="O34" s="72"/>
      <c r="P34" s="72"/>
      <c r="Q34" s="73">
        <f>Punteggio!I34 - (3*FantaCulo!N34/100) + IF(Punteggio!I34=1,(FantaCulo!P34/100)-1, 0) - IF(Punteggio!I34=0,(FantaCulo!O34/100), 0)</f>
        <v>0</v>
      </c>
      <c r="R34" s="72"/>
      <c r="S34" s="72"/>
      <c r="T34" s="72"/>
      <c r="U34" s="73">
        <f>Punteggio!K34 - (3*FantaCulo!R34/100) + IF(Punteggio!K34=1,(FantaCulo!T34/100)-1, 0) - IF(Punteggio!K34=0,(FantaCulo!S34/100), 0)</f>
        <v>0</v>
      </c>
      <c r="V34" s="72"/>
      <c r="W34" s="72"/>
      <c r="X34" s="72"/>
      <c r="Y34" s="73">
        <f>Punteggio!M34 - (3*FantaCulo!V34/100) + IF(Punteggio!M34=1,(FantaCulo!X34/100)-1, 0) - IF(Punteggio!M34=0,(FantaCulo!W34/100), 0)</f>
        <v>0</v>
      </c>
      <c r="Z34" s="72"/>
      <c r="AA34" s="72"/>
      <c r="AB34" s="72"/>
      <c r="AC34" s="73">
        <f>Punteggio!O34 - (3*FantaCulo!Z34/100) + IF(Punteggio!O34=1,(FantaCulo!AB34/100)-1, 0) - IF(Punteggio!O34=0,(FantaCulo!AA34/100), 0)</f>
        <v>0</v>
      </c>
      <c r="AD34" s="72"/>
      <c r="AE34" s="72"/>
      <c r="AF34" s="72"/>
      <c r="AG34" s="73">
        <f>Punteggio!Q34 - (3*FantaCulo!AD34/100) + IF(Punteggio!Q34=1,(FantaCulo!AF34/100)-1, 0) - IF(Punteggio!Q34=0,(FantaCulo!AE34/100), 0)</f>
        <v>0</v>
      </c>
      <c r="AH34" s="72"/>
      <c r="AI34" s="72"/>
      <c r="AJ34" s="72"/>
      <c r="AK34" s="73">
        <f>Punteggio!S34 - (3*FantaCulo!AH34/100) + IF(Punteggio!S34=1,(FantaCulo!AJ34/100)-1, 0) - IF(Punteggio!S34=0,(FantaCulo!AI34/100), 0)</f>
        <v>0</v>
      </c>
      <c r="AL34" s="72"/>
      <c r="AM34" s="72"/>
      <c r="AN34" s="72"/>
      <c r="AO34" s="73">
        <f>Punteggio!U34 - (3*FantaCulo!AL34/100) + IF(Punteggio!U34=1,(FantaCulo!AN34/100)-1, 0) - IF(Punteggio!U34=0,(FantaCulo!AM34/100), 0)</f>
        <v>0</v>
      </c>
    </row>
    <row r="35" spans="1:41" ht="15" x14ac:dyDescent="0.25">
      <c r="A35" s="76">
        <v>33</v>
      </c>
      <c r="B35" s="71"/>
      <c r="C35" s="71"/>
      <c r="D35" s="71"/>
      <c r="E35" s="87">
        <f>Punteggio!C35 - (3*FantaCulo!B35/100) + IF(Punteggio!C35=1,(FantaCulo!D35/100)-1, 0) - IF(Punteggio!C35=0,(FantaCulo!C35/100), 0)</f>
        <v>0</v>
      </c>
      <c r="F35" s="71"/>
      <c r="G35" s="71"/>
      <c r="H35" s="71"/>
      <c r="I35" s="87">
        <f>Punteggio!E35 - (3*FantaCulo!F35/100) + IF(Punteggio!E35=1,(FantaCulo!H35/100)-1, 0) - IF(Punteggio!E35=0,(FantaCulo!G35/100), 0)</f>
        <v>0</v>
      </c>
      <c r="J35" s="71"/>
      <c r="K35" s="71"/>
      <c r="L35" s="71"/>
      <c r="M35" s="87">
        <f>Punteggio!G35 - (3*FantaCulo!J35/100) + IF(Punteggio!G35=1,(FantaCulo!L35/100)-1, 0) - IF(Punteggio!G35=0,(FantaCulo!K35/100), 0)</f>
        <v>0</v>
      </c>
      <c r="N35" s="71"/>
      <c r="O35" s="71"/>
      <c r="P35" s="71"/>
      <c r="Q35" s="87">
        <f>Punteggio!I35 - (3*FantaCulo!N35/100) + IF(Punteggio!I35=1,(FantaCulo!P35/100)-1, 0) - IF(Punteggio!I35=0,(FantaCulo!O35/100), 0)</f>
        <v>0</v>
      </c>
      <c r="R35" s="71"/>
      <c r="S35" s="71"/>
      <c r="T35" s="71"/>
      <c r="U35" s="87">
        <f>Punteggio!K35 - (3*FantaCulo!R35/100) + IF(Punteggio!K35=1,(FantaCulo!T35/100)-1, 0) - IF(Punteggio!K35=0,(FantaCulo!S35/100), 0)</f>
        <v>0</v>
      </c>
      <c r="V35" s="71"/>
      <c r="W35" s="71"/>
      <c r="X35" s="71"/>
      <c r="Y35" s="87">
        <f>Punteggio!M35 - (3*FantaCulo!V35/100) + IF(Punteggio!M35=1,(FantaCulo!X35/100)-1, 0) - IF(Punteggio!M35=0,(FantaCulo!W35/100), 0)</f>
        <v>0</v>
      </c>
      <c r="Z35" s="71"/>
      <c r="AA35" s="71"/>
      <c r="AB35" s="71"/>
      <c r="AC35" s="87">
        <f>Punteggio!O35 - (3*FantaCulo!Z35/100) + IF(Punteggio!O35=1,(FantaCulo!AB35/100)-1, 0) - IF(Punteggio!O35=0,(FantaCulo!AA35/100), 0)</f>
        <v>0</v>
      </c>
      <c r="AD35" s="71"/>
      <c r="AE35" s="71"/>
      <c r="AF35" s="71"/>
      <c r="AG35" s="87">
        <f>Punteggio!Q35 - (3*FantaCulo!AD35/100) + IF(Punteggio!Q35=1,(FantaCulo!AF35/100)-1, 0) - IF(Punteggio!Q35=0,(FantaCulo!AE35/100), 0)</f>
        <v>0</v>
      </c>
      <c r="AH35" s="71"/>
      <c r="AI35" s="71"/>
      <c r="AJ35" s="71"/>
      <c r="AK35" s="87">
        <f>Punteggio!S35 - (3*FantaCulo!AH35/100) + IF(Punteggio!S35=1,(FantaCulo!AJ35/100)-1, 0) - IF(Punteggio!S35=0,(FantaCulo!AI35/100), 0)</f>
        <v>0</v>
      </c>
      <c r="AL35" s="71"/>
      <c r="AM35" s="71"/>
      <c r="AN35" s="71"/>
      <c r="AO35" s="87">
        <f>Punteggio!U35 - (3*FantaCulo!AL35/100) + IF(Punteggio!U35=1,(FantaCulo!AN35/100)-1, 0) - IF(Punteggio!U35=0,(FantaCulo!AM35/100), 0)</f>
        <v>0</v>
      </c>
    </row>
    <row r="36" spans="1:41" s="75" customFormat="1" ht="15" x14ac:dyDescent="0.25">
      <c r="A36" s="77">
        <v>34</v>
      </c>
      <c r="B36" s="72"/>
      <c r="C36" s="72"/>
      <c r="D36" s="72"/>
      <c r="E36" s="73">
        <f>Punteggio!C36 - (3*FantaCulo!B36/100) + IF(Punteggio!C36=1,(FantaCulo!D36/100)-1, 0) - IF(Punteggio!C36=0,(FantaCulo!C36/100), 0)</f>
        <v>0</v>
      </c>
      <c r="F36" s="72"/>
      <c r="G36" s="72"/>
      <c r="H36" s="72"/>
      <c r="I36" s="73">
        <f>Punteggio!E36 - (3*FantaCulo!F36/100) + IF(Punteggio!E36=1,(FantaCulo!H36/100)-1, 0) - IF(Punteggio!E36=0,(FantaCulo!G36/100), 0)</f>
        <v>0</v>
      </c>
      <c r="J36" s="72"/>
      <c r="K36" s="72"/>
      <c r="L36" s="72"/>
      <c r="M36" s="73">
        <f>Punteggio!G36 - (3*FantaCulo!J36/100) + IF(Punteggio!G36=1,(FantaCulo!L36/100)-1, 0) - IF(Punteggio!G36=0,(FantaCulo!K36/100), 0)</f>
        <v>0</v>
      </c>
      <c r="N36" s="72"/>
      <c r="O36" s="72"/>
      <c r="P36" s="72"/>
      <c r="Q36" s="73">
        <f>Punteggio!I36 - (3*FantaCulo!N36/100) + IF(Punteggio!I36=1,(FantaCulo!P36/100)-1, 0) - IF(Punteggio!I36=0,(FantaCulo!O36/100), 0)</f>
        <v>0</v>
      </c>
      <c r="R36" s="72"/>
      <c r="S36" s="72"/>
      <c r="T36" s="72"/>
      <c r="U36" s="73">
        <f>Punteggio!K36 - (3*FantaCulo!R36/100) + IF(Punteggio!K36=1,(FantaCulo!T36/100)-1, 0) - IF(Punteggio!K36=0,(FantaCulo!S36/100), 0)</f>
        <v>0</v>
      </c>
      <c r="V36" s="72"/>
      <c r="W36" s="72"/>
      <c r="X36" s="72"/>
      <c r="Y36" s="73">
        <f>Punteggio!M36 - (3*FantaCulo!V36/100) + IF(Punteggio!M36=1,(FantaCulo!X36/100)-1, 0) - IF(Punteggio!M36=0,(FantaCulo!W36/100), 0)</f>
        <v>0</v>
      </c>
      <c r="Z36" s="72"/>
      <c r="AA36" s="72"/>
      <c r="AB36" s="72"/>
      <c r="AC36" s="73">
        <f>Punteggio!O36 - (3*FantaCulo!Z36/100) + IF(Punteggio!O36=1,(FantaCulo!AB36/100)-1, 0) - IF(Punteggio!O36=0,(FantaCulo!AA36/100), 0)</f>
        <v>0</v>
      </c>
      <c r="AD36" s="72"/>
      <c r="AE36" s="72"/>
      <c r="AF36" s="72"/>
      <c r="AG36" s="73">
        <f>Punteggio!Q36 - (3*FantaCulo!AD36/100) + IF(Punteggio!Q36=1,(FantaCulo!AF36/100)-1, 0) - IF(Punteggio!Q36=0,(FantaCulo!AE36/100), 0)</f>
        <v>0</v>
      </c>
      <c r="AH36" s="72"/>
      <c r="AI36" s="72"/>
      <c r="AJ36" s="72"/>
      <c r="AK36" s="73">
        <f>Punteggio!S36 - (3*FantaCulo!AH36/100) + IF(Punteggio!S36=1,(FantaCulo!AJ36/100)-1, 0) - IF(Punteggio!S36=0,(FantaCulo!AI36/100), 0)</f>
        <v>0</v>
      </c>
      <c r="AL36" s="72"/>
      <c r="AM36" s="72"/>
      <c r="AN36" s="72"/>
      <c r="AO36" s="73">
        <f>Punteggio!U36 - (3*FantaCulo!AL36/100) + IF(Punteggio!U36=1,(FantaCulo!AN36/100)-1, 0) - IF(Punteggio!U36=0,(FantaCulo!AM36/100), 0)</f>
        <v>0</v>
      </c>
    </row>
    <row r="37" spans="1:41" ht="15" x14ac:dyDescent="0.25">
      <c r="A37" s="76">
        <v>35</v>
      </c>
      <c r="B37" s="71"/>
      <c r="C37" s="71"/>
      <c r="D37" s="71"/>
      <c r="E37" s="87">
        <f>Punteggio!C37 - (3*FantaCulo!B37/100) + IF(Punteggio!C37=1,(FantaCulo!D37/100)-1, 0) - IF(Punteggio!C37=0,(FantaCulo!C37/100), 0)</f>
        <v>0</v>
      </c>
      <c r="F37" s="71"/>
      <c r="G37" s="71"/>
      <c r="H37" s="71"/>
      <c r="I37" s="87">
        <f>Punteggio!E37 - (3*FantaCulo!F37/100) + IF(Punteggio!E37=1,(FantaCulo!H37/100)-1, 0) - IF(Punteggio!E37=0,(FantaCulo!G37/100), 0)</f>
        <v>0</v>
      </c>
      <c r="J37" s="71"/>
      <c r="K37" s="71"/>
      <c r="L37" s="71"/>
      <c r="M37" s="87">
        <f>Punteggio!G37 - (3*FantaCulo!J37/100) + IF(Punteggio!G37=1,(FantaCulo!L37/100)-1, 0) - IF(Punteggio!G37=0,(FantaCulo!K37/100), 0)</f>
        <v>0</v>
      </c>
      <c r="N37" s="71"/>
      <c r="O37" s="71"/>
      <c r="P37" s="71"/>
      <c r="Q37" s="87">
        <f>Punteggio!I37 - (3*FantaCulo!N37/100) + IF(Punteggio!I37=1,(FantaCulo!P37/100)-1, 0) - IF(Punteggio!I37=0,(FantaCulo!O37/100), 0)</f>
        <v>0</v>
      </c>
      <c r="R37" s="71"/>
      <c r="S37" s="71"/>
      <c r="T37" s="71"/>
      <c r="U37" s="87">
        <f>Punteggio!K37 - (3*FantaCulo!R37/100) + IF(Punteggio!K37=1,(FantaCulo!T37/100)-1, 0) - IF(Punteggio!K37=0,(FantaCulo!S37/100), 0)</f>
        <v>0</v>
      </c>
      <c r="V37" s="71"/>
      <c r="W37" s="71"/>
      <c r="X37" s="71"/>
      <c r="Y37" s="87">
        <f>Punteggio!M37 - (3*FantaCulo!V37/100) + IF(Punteggio!M37=1,(FantaCulo!X37/100)-1, 0) - IF(Punteggio!M37=0,(FantaCulo!W37/100), 0)</f>
        <v>0</v>
      </c>
      <c r="Z37" s="71"/>
      <c r="AA37" s="71"/>
      <c r="AB37" s="71"/>
      <c r="AC37" s="87">
        <f>Punteggio!O37 - (3*FantaCulo!Z37/100) + IF(Punteggio!O37=1,(FantaCulo!AB37/100)-1, 0) - IF(Punteggio!O37=0,(FantaCulo!AA37/100), 0)</f>
        <v>0</v>
      </c>
      <c r="AD37" s="71"/>
      <c r="AE37" s="71"/>
      <c r="AF37" s="71"/>
      <c r="AG37" s="87">
        <f>Punteggio!Q37 - (3*FantaCulo!AD37/100) + IF(Punteggio!Q37=1,(FantaCulo!AF37/100)-1, 0) - IF(Punteggio!Q37=0,(FantaCulo!AE37/100), 0)</f>
        <v>0</v>
      </c>
      <c r="AH37" s="71"/>
      <c r="AI37" s="71"/>
      <c r="AJ37" s="71"/>
      <c r="AK37" s="87">
        <f>Punteggio!S37 - (3*FantaCulo!AH37/100) + IF(Punteggio!S37=1,(FantaCulo!AJ37/100)-1, 0) - IF(Punteggio!S37=0,(FantaCulo!AI37/100), 0)</f>
        <v>0</v>
      </c>
      <c r="AL37" s="71"/>
      <c r="AM37" s="71"/>
      <c r="AN37" s="71"/>
      <c r="AO37" s="87">
        <f>Punteggio!U37 - (3*FantaCulo!AL37/100) + IF(Punteggio!U37=1,(FantaCulo!AN37/100)-1, 0) - IF(Punteggio!U37=0,(FantaCulo!AM37/100), 0)</f>
        <v>0</v>
      </c>
    </row>
    <row r="38" spans="1:41" s="75" customFormat="1" ht="15.75" thickBot="1" x14ac:dyDescent="0.3">
      <c r="A38" s="77">
        <v>36</v>
      </c>
      <c r="B38" s="72"/>
      <c r="C38" s="72"/>
      <c r="D38" s="72"/>
      <c r="E38" s="73">
        <f>Punteggio!C38 - (3*FantaCulo!B38/100) + IF(Punteggio!C38=1,(FantaCulo!D38/100)-1, 0) - IF(Punteggio!C38=0,(FantaCulo!C38/100), 0)</f>
        <v>0</v>
      </c>
      <c r="F38" s="79"/>
      <c r="G38" s="79"/>
      <c r="H38" s="79"/>
      <c r="I38" s="73">
        <f>Punteggio!E38 - (3*FantaCulo!F38/100) + IF(Punteggio!E38=1,(FantaCulo!H38/100)-1, 0) - IF(Punteggio!E38=0,(FantaCulo!G38/100), 0)</f>
        <v>0</v>
      </c>
      <c r="J38" s="79"/>
      <c r="K38" s="79"/>
      <c r="L38" s="79"/>
      <c r="M38" s="73">
        <f>Punteggio!G38 - (3*FantaCulo!J38/100) + IF(Punteggio!G38=1,(FantaCulo!L38/100)-1, 0) - IF(Punteggio!G38=0,(FantaCulo!K38/100), 0)</f>
        <v>0</v>
      </c>
      <c r="N38" s="79"/>
      <c r="O38" s="79"/>
      <c r="P38" s="79"/>
      <c r="Q38" s="73">
        <f>Punteggio!I38 - (3*FantaCulo!N38/100) + IF(Punteggio!I38=1,(FantaCulo!P38/100)-1, 0) - IF(Punteggio!I38=0,(FantaCulo!O38/100), 0)</f>
        <v>0</v>
      </c>
      <c r="R38" s="79"/>
      <c r="S38" s="79"/>
      <c r="T38" s="79"/>
      <c r="U38" s="73">
        <f>Punteggio!K38 - (3*FantaCulo!R38/100) + IF(Punteggio!K38=1,(FantaCulo!T38/100)-1, 0) - IF(Punteggio!K38=0,(FantaCulo!S38/100), 0)</f>
        <v>0</v>
      </c>
      <c r="V38" s="79"/>
      <c r="W38" s="79"/>
      <c r="X38" s="79"/>
      <c r="Y38" s="73">
        <f>Punteggio!M38 - (3*FantaCulo!V38/100) + IF(Punteggio!M38=1,(FantaCulo!X38/100)-1, 0) - IF(Punteggio!M38=0,(FantaCulo!W38/100), 0)</f>
        <v>0</v>
      </c>
      <c r="Z38" s="79"/>
      <c r="AA38" s="79"/>
      <c r="AB38" s="79"/>
      <c r="AC38" s="73">
        <f>Punteggio!O38 - (3*FantaCulo!Z38/100) + IF(Punteggio!O38=1,(FantaCulo!AB38/100)-1, 0) - IF(Punteggio!O38=0,(FantaCulo!AA38/100), 0)</f>
        <v>0</v>
      </c>
      <c r="AD38" s="79"/>
      <c r="AE38" s="79"/>
      <c r="AF38" s="79"/>
      <c r="AG38" s="73">
        <f>Punteggio!Q38 - (3*FantaCulo!AD38/100) + IF(Punteggio!Q38=1,(FantaCulo!AF38/100)-1, 0) - IF(Punteggio!Q38=0,(FantaCulo!AE38/100), 0)</f>
        <v>0</v>
      </c>
      <c r="AH38" s="79"/>
      <c r="AI38" s="79"/>
      <c r="AJ38" s="79"/>
      <c r="AK38" s="73">
        <f>Punteggio!S38 - (3*FantaCulo!AH38/100) + IF(Punteggio!S38=1,(FantaCulo!AJ38/100)-1, 0) - IF(Punteggio!S38=0,(FantaCulo!AI38/100), 0)</f>
        <v>0</v>
      </c>
      <c r="AL38" s="79"/>
      <c r="AM38" s="79"/>
      <c r="AN38" s="79"/>
      <c r="AO38" s="73">
        <f>Punteggio!U38 - (3*FantaCulo!AL38/100) + IF(Punteggio!U38=1,(FantaCulo!AN38/100)-1, 0) - IF(Punteggio!U38=0,(FantaCulo!AM38/100), 0)</f>
        <v>0</v>
      </c>
    </row>
    <row r="39" spans="1:41" ht="15" thickBot="1" x14ac:dyDescent="0.25">
      <c r="B39" s="60"/>
      <c r="C39" s="60"/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0"/>
      <c r="P39" s="60"/>
      <c r="Q39" s="60"/>
      <c r="R39" s="60"/>
      <c r="S39" s="60"/>
      <c r="T39" s="60"/>
      <c r="U39" s="60"/>
      <c r="V39" s="60"/>
      <c r="W39" s="60"/>
      <c r="X39" s="60"/>
      <c r="Y39" s="60"/>
      <c r="Z39" s="60"/>
      <c r="AA39" s="60"/>
      <c r="AB39" s="60"/>
      <c r="AC39" s="60"/>
      <c r="AD39" s="60"/>
      <c r="AE39" s="60"/>
      <c r="AF39" s="60"/>
      <c r="AG39" s="60"/>
      <c r="AH39" s="60"/>
      <c r="AI39" s="60"/>
      <c r="AJ39" s="60"/>
      <c r="AK39" s="60"/>
      <c r="AL39" s="60"/>
      <c r="AM39" s="60"/>
      <c r="AN39" s="60"/>
      <c r="AO39" s="60"/>
    </row>
    <row r="40" spans="1:41" ht="15" x14ac:dyDescent="0.25">
      <c r="A40" s="355" t="s">
        <v>282</v>
      </c>
      <c r="B40" s="342">
        <f>SUM(E3:E38)</f>
        <v>4.8826000000000018</v>
      </c>
      <c r="C40" s="343"/>
      <c r="D40" s="343"/>
      <c r="E40" s="344"/>
      <c r="F40" s="342">
        <f>SUM(I3:I38)</f>
        <v>-4.4414999999999978</v>
      </c>
      <c r="G40" s="343"/>
      <c r="H40" s="343"/>
      <c r="I40" s="344"/>
      <c r="J40" s="342">
        <f>SUM(M3:M38)</f>
        <v>1.558600000000002</v>
      </c>
      <c r="K40" s="343"/>
      <c r="L40" s="343"/>
      <c r="M40" s="344"/>
      <c r="N40" s="342">
        <f>SUM(Q3:Q38)</f>
        <v>8.993800000000002</v>
      </c>
      <c r="O40" s="343"/>
      <c r="P40" s="343"/>
      <c r="Q40" s="344"/>
      <c r="R40" s="342">
        <f>SUM(U3:U38)</f>
        <v>-4.9962999999999971</v>
      </c>
      <c r="S40" s="343"/>
      <c r="T40" s="343"/>
      <c r="U40" s="344"/>
      <c r="V40" s="342">
        <f>SUM(Y3:Y38)</f>
        <v>-2.5527999999999986</v>
      </c>
      <c r="W40" s="343"/>
      <c r="X40" s="343"/>
      <c r="Y40" s="344"/>
      <c r="Z40" s="342">
        <f>SUM(AC3:AC38)</f>
        <v>-5.1081999999999992</v>
      </c>
      <c r="AA40" s="343"/>
      <c r="AB40" s="343"/>
      <c r="AC40" s="344"/>
      <c r="AD40" s="342">
        <f>SUM(AG3:AG38)</f>
        <v>-5.8856000000000002</v>
      </c>
      <c r="AE40" s="343"/>
      <c r="AF40" s="343"/>
      <c r="AG40" s="344"/>
      <c r="AH40" s="342">
        <f>SUM(AK3:AK38)</f>
        <v>1.1145000000000029</v>
      </c>
      <c r="AI40" s="343"/>
      <c r="AJ40" s="343"/>
      <c r="AK40" s="344"/>
      <c r="AL40" s="342">
        <f>SUM(AO3:AO38)</f>
        <v>-1.3297999999999983</v>
      </c>
      <c r="AM40" s="343"/>
      <c r="AN40" s="343"/>
      <c r="AO40" s="345"/>
    </row>
    <row r="41" spans="1:41" ht="15" x14ac:dyDescent="0.25">
      <c r="A41" s="355"/>
      <c r="B41" s="341">
        <f>B40</f>
        <v>4.8826000000000018</v>
      </c>
      <c r="C41" s="341"/>
      <c r="D41" s="341"/>
      <c r="E41" s="341"/>
      <c r="F41" s="341">
        <f t="shared" ref="F41" si="0">F40</f>
        <v>-4.4414999999999978</v>
      </c>
      <c r="G41" s="341"/>
      <c r="H41" s="341"/>
      <c r="I41" s="341"/>
      <c r="J41" s="341">
        <f t="shared" ref="J41" si="1">J40</f>
        <v>1.558600000000002</v>
      </c>
      <c r="K41" s="341"/>
      <c r="L41" s="341"/>
      <c r="M41" s="341"/>
      <c r="N41" s="341">
        <f t="shared" ref="N41" si="2">N40</f>
        <v>8.993800000000002</v>
      </c>
      <c r="O41" s="341"/>
      <c r="P41" s="341"/>
      <c r="Q41" s="341"/>
      <c r="R41" s="341">
        <f t="shared" ref="R41" si="3">R40</f>
        <v>-4.9962999999999971</v>
      </c>
      <c r="S41" s="341"/>
      <c r="T41" s="341"/>
      <c r="U41" s="341"/>
      <c r="V41" s="341">
        <f t="shared" ref="V41" si="4">V40</f>
        <v>-2.5527999999999986</v>
      </c>
      <c r="W41" s="341"/>
      <c r="X41" s="341"/>
      <c r="Y41" s="341"/>
      <c r="Z41" s="341">
        <f t="shared" ref="Z41" si="5">Z40</f>
        <v>-5.1081999999999992</v>
      </c>
      <c r="AA41" s="341"/>
      <c r="AB41" s="341"/>
      <c r="AC41" s="341"/>
      <c r="AD41" s="341">
        <f t="shared" ref="AD41" si="6">AD40</f>
        <v>-5.8856000000000002</v>
      </c>
      <c r="AE41" s="341"/>
      <c r="AF41" s="341"/>
      <c r="AG41" s="341"/>
      <c r="AH41" s="341">
        <f t="shared" ref="AH41" si="7">AH40</f>
        <v>1.1145000000000029</v>
      </c>
      <c r="AI41" s="341"/>
      <c r="AJ41" s="341"/>
      <c r="AK41" s="341"/>
      <c r="AL41" s="341">
        <f t="shared" ref="AL41" si="8">AL40</f>
        <v>-1.3297999999999983</v>
      </c>
      <c r="AM41" s="341"/>
      <c r="AN41" s="341"/>
      <c r="AO41" s="341"/>
    </row>
    <row r="46" spans="1:41" x14ac:dyDescent="0.2">
      <c r="D46" s="85"/>
      <c r="E46" s="85"/>
    </row>
    <row r="47" spans="1:41" x14ac:dyDescent="0.2">
      <c r="D47" s="85"/>
      <c r="E47" s="85"/>
    </row>
    <row r="48" spans="1:41" x14ac:dyDescent="0.2">
      <c r="D48" s="85"/>
      <c r="E48" s="85"/>
    </row>
    <row r="49" spans="4:5" x14ac:dyDescent="0.2">
      <c r="D49" s="85"/>
      <c r="E49" s="85"/>
    </row>
    <row r="50" spans="4:5" x14ac:dyDescent="0.2">
      <c r="D50" s="85"/>
      <c r="E50" s="85"/>
    </row>
    <row r="51" spans="4:5" x14ac:dyDescent="0.2">
      <c r="D51" s="85"/>
      <c r="E51" s="85"/>
    </row>
    <row r="52" spans="4:5" x14ac:dyDescent="0.2">
      <c r="D52" s="85"/>
      <c r="E52" s="85"/>
    </row>
    <row r="53" spans="4:5" x14ac:dyDescent="0.2">
      <c r="D53" s="85"/>
      <c r="E53" s="85"/>
    </row>
    <row r="54" spans="4:5" x14ac:dyDescent="0.2">
      <c r="D54" s="85"/>
      <c r="E54" s="85"/>
    </row>
    <row r="55" spans="4:5" x14ac:dyDescent="0.2">
      <c r="D55" s="85"/>
      <c r="E55" s="85"/>
    </row>
  </sheetData>
  <sortState ref="AQ3:AR12">
    <sortCondition descending="1" ref="AR3"/>
  </sortState>
  <mergeCells count="31">
    <mergeCell ref="A40:A41"/>
    <mergeCell ref="B1:E1"/>
    <mergeCell ref="F1:I1"/>
    <mergeCell ref="J1:M1"/>
    <mergeCell ref="N1:Q1"/>
    <mergeCell ref="B41:E41"/>
    <mergeCell ref="F41:I41"/>
    <mergeCell ref="J41:M41"/>
    <mergeCell ref="N41:Q41"/>
    <mergeCell ref="AL1:AO1"/>
    <mergeCell ref="AH1:AK1"/>
    <mergeCell ref="AD1:AG1"/>
    <mergeCell ref="Z1:AC1"/>
    <mergeCell ref="V1:Y1"/>
    <mergeCell ref="R1:U1"/>
    <mergeCell ref="B40:E40"/>
    <mergeCell ref="F40:I40"/>
    <mergeCell ref="J40:M40"/>
    <mergeCell ref="N40:Q40"/>
    <mergeCell ref="R40:U40"/>
    <mergeCell ref="V40:Y40"/>
    <mergeCell ref="Z40:AC40"/>
    <mergeCell ref="AD40:AG40"/>
    <mergeCell ref="AH40:AK40"/>
    <mergeCell ref="AL40:AO40"/>
    <mergeCell ref="AL41:AO41"/>
    <mergeCell ref="R41:U41"/>
    <mergeCell ref="V41:Y41"/>
    <mergeCell ref="Z41:AC41"/>
    <mergeCell ref="AD41:AG41"/>
    <mergeCell ref="AH41:AK4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F73"/>
  <sheetViews>
    <sheetView zoomScale="120" zoomScaleNormal="120" workbookViewId="0">
      <pane ySplit="1" topLeftCell="A2" activePane="bottomLeft" state="frozen"/>
      <selection pane="bottomLeft" activeCell="L77" sqref="L77"/>
    </sheetView>
  </sheetViews>
  <sheetFormatPr defaultRowHeight="14.25" x14ac:dyDescent="0.2"/>
  <cols>
    <col min="1" max="1" width="15.5" bestFit="1" customWidth="1"/>
  </cols>
  <sheetData>
    <row r="1" spans="1:21" ht="15.75" thickBot="1" x14ac:dyDescent="0.3">
      <c r="A1" s="62" t="s">
        <v>268</v>
      </c>
      <c r="B1" s="374" t="s">
        <v>305</v>
      </c>
      <c r="C1" s="375"/>
      <c r="D1" s="376" t="s">
        <v>7</v>
      </c>
      <c r="E1" s="377"/>
      <c r="F1" s="378" t="s">
        <v>315</v>
      </c>
      <c r="G1" s="379"/>
      <c r="H1" s="380" t="s">
        <v>9</v>
      </c>
      <c r="I1" s="381"/>
      <c r="J1" s="382" t="s">
        <v>10</v>
      </c>
      <c r="K1" s="383"/>
      <c r="L1" s="384" t="s">
        <v>267</v>
      </c>
      <c r="M1" s="385"/>
      <c r="N1" s="366" t="s">
        <v>306</v>
      </c>
      <c r="O1" s="367"/>
      <c r="P1" s="368" t="s">
        <v>272</v>
      </c>
      <c r="Q1" s="369"/>
      <c r="R1" s="370" t="s">
        <v>273</v>
      </c>
      <c r="S1" s="371"/>
      <c r="T1" s="372" t="s">
        <v>13</v>
      </c>
      <c r="U1" s="373"/>
    </row>
    <row r="2" spans="1:21" ht="15" x14ac:dyDescent="0.25">
      <c r="A2" s="80"/>
      <c r="B2" s="82" t="s">
        <v>283</v>
      </c>
      <c r="C2" s="115" t="s">
        <v>284</v>
      </c>
      <c r="D2" s="110" t="s">
        <v>283</v>
      </c>
      <c r="E2" s="115" t="s">
        <v>284</v>
      </c>
      <c r="F2" s="110" t="s">
        <v>283</v>
      </c>
      <c r="G2" s="115" t="s">
        <v>284</v>
      </c>
      <c r="H2" s="110" t="s">
        <v>283</v>
      </c>
      <c r="I2" s="115" t="s">
        <v>284</v>
      </c>
      <c r="J2" s="110" t="s">
        <v>283</v>
      </c>
      <c r="K2" s="115" t="s">
        <v>284</v>
      </c>
      <c r="L2" s="110" t="s">
        <v>283</v>
      </c>
      <c r="M2" s="115" t="s">
        <v>284</v>
      </c>
      <c r="N2" s="110" t="s">
        <v>283</v>
      </c>
      <c r="O2" s="115" t="s">
        <v>284</v>
      </c>
      <c r="P2" s="110" t="s">
        <v>283</v>
      </c>
      <c r="Q2" s="115" t="s">
        <v>284</v>
      </c>
      <c r="R2" s="110" t="s">
        <v>283</v>
      </c>
      <c r="S2" s="115" t="s">
        <v>284</v>
      </c>
      <c r="T2" s="110" t="s">
        <v>283</v>
      </c>
      <c r="U2" s="82" t="s">
        <v>284</v>
      </c>
    </row>
    <row r="3" spans="1:21" x14ac:dyDescent="0.2">
      <c r="A3" s="63">
        <v>1</v>
      </c>
      <c r="B3" s="92">
        <v>68</v>
      </c>
      <c r="C3" s="81">
        <v>0</v>
      </c>
      <c r="D3" s="166">
        <v>75</v>
      </c>
      <c r="E3" s="81">
        <v>3</v>
      </c>
      <c r="F3" s="166">
        <v>80</v>
      </c>
      <c r="G3" s="81">
        <v>0</v>
      </c>
      <c r="H3" s="175">
        <v>78.5</v>
      </c>
      <c r="I3" s="81">
        <v>3</v>
      </c>
      <c r="J3" s="167">
        <v>76.5</v>
      </c>
      <c r="K3" s="81">
        <v>0</v>
      </c>
      <c r="L3" s="288">
        <v>102</v>
      </c>
      <c r="M3" s="81">
        <v>3</v>
      </c>
      <c r="N3" s="111">
        <v>71.5</v>
      </c>
      <c r="O3" s="81">
        <v>1</v>
      </c>
      <c r="P3" s="169">
        <v>68</v>
      </c>
      <c r="Q3" s="81">
        <v>0</v>
      </c>
      <c r="R3" s="111">
        <v>69</v>
      </c>
      <c r="S3" s="81">
        <v>1</v>
      </c>
      <c r="T3" s="173">
        <v>83</v>
      </c>
      <c r="U3" s="81">
        <v>3</v>
      </c>
    </row>
    <row r="4" spans="1:21" x14ac:dyDescent="0.2">
      <c r="A4" s="56">
        <v>2</v>
      </c>
      <c r="B4" s="47">
        <v>72.5</v>
      </c>
      <c r="C4" s="44">
        <v>3</v>
      </c>
      <c r="D4" s="112">
        <v>81</v>
      </c>
      <c r="E4" s="44">
        <v>1</v>
      </c>
      <c r="F4" s="112">
        <v>71.5</v>
      </c>
      <c r="G4" s="44">
        <v>0</v>
      </c>
      <c r="H4" s="47">
        <v>81</v>
      </c>
      <c r="I4" s="231">
        <v>3</v>
      </c>
      <c r="J4" s="112">
        <v>70</v>
      </c>
      <c r="K4" s="44">
        <v>0</v>
      </c>
      <c r="L4" s="47">
        <v>84</v>
      </c>
      <c r="M4" s="231">
        <v>3</v>
      </c>
      <c r="N4" s="47">
        <v>60.5</v>
      </c>
      <c r="O4" s="231">
        <v>0</v>
      </c>
      <c r="P4" s="112">
        <v>69</v>
      </c>
      <c r="Q4" s="44">
        <v>0</v>
      </c>
      <c r="R4" s="112">
        <v>76</v>
      </c>
      <c r="S4" s="44">
        <v>3</v>
      </c>
      <c r="T4" s="112">
        <v>81</v>
      </c>
      <c r="U4" s="44">
        <v>1</v>
      </c>
    </row>
    <row r="5" spans="1:21" x14ac:dyDescent="0.2">
      <c r="A5" s="56">
        <v>3</v>
      </c>
      <c r="B5" s="78">
        <v>63</v>
      </c>
      <c r="C5" s="74">
        <v>0</v>
      </c>
      <c r="D5" s="113">
        <v>72.5</v>
      </c>
      <c r="E5" s="74">
        <v>3</v>
      </c>
      <c r="F5" s="146">
        <v>84.5</v>
      </c>
      <c r="G5" s="74">
        <v>3</v>
      </c>
      <c r="H5" s="225">
        <v>73.5</v>
      </c>
      <c r="I5" s="232">
        <v>3</v>
      </c>
      <c r="J5" s="126">
        <v>79.5</v>
      </c>
      <c r="K5" s="74">
        <v>0</v>
      </c>
      <c r="L5" s="165">
        <v>71.5</v>
      </c>
      <c r="M5" s="74">
        <v>0</v>
      </c>
      <c r="N5" s="158">
        <v>66</v>
      </c>
      <c r="O5" s="74">
        <v>0</v>
      </c>
      <c r="P5" s="168">
        <v>79.5</v>
      </c>
      <c r="Q5" s="74">
        <v>3</v>
      </c>
      <c r="R5" s="159">
        <v>71</v>
      </c>
      <c r="S5" s="74">
        <v>0</v>
      </c>
      <c r="T5" s="149">
        <v>80</v>
      </c>
      <c r="U5" s="74">
        <v>3</v>
      </c>
    </row>
    <row r="6" spans="1:21" x14ac:dyDescent="0.2">
      <c r="A6" s="56">
        <v>4</v>
      </c>
      <c r="B6" s="47">
        <v>83</v>
      </c>
      <c r="C6" s="44">
        <v>1</v>
      </c>
      <c r="D6" s="112">
        <v>62.5</v>
      </c>
      <c r="E6" s="44">
        <v>0</v>
      </c>
      <c r="F6" s="112">
        <v>82</v>
      </c>
      <c r="G6" s="44">
        <v>1</v>
      </c>
      <c r="H6" s="112">
        <v>80.5</v>
      </c>
      <c r="I6" s="44">
        <v>3</v>
      </c>
      <c r="J6" s="112">
        <v>82</v>
      </c>
      <c r="K6" s="44">
        <v>3</v>
      </c>
      <c r="L6" s="112">
        <v>85.5</v>
      </c>
      <c r="M6" s="44">
        <v>3</v>
      </c>
      <c r="N6" s="112">
        <v>72.5</v>
      </c>
      <c r="O6" s="44">
        <v>0</v>
      </c>
      <c r="P6" s="112">
        <v>64.5</v>
      </c>
      <c r="Q6" s="44">
        <v>0</v>
      </c>
      <c r="R6" s="112">
        <v>72</v>
      </c>
      <c r="S6" s="44">
        <v>3</v>
      </c>
      <c r="T6" s="112">
        <v>69</v>
      </c>
      <c r="U6" s="44">
        <v>0</v>
      </c>
    </row>
    <row r="7" spans="1:21" x14ac:dyDescent="0.2">
      <c r="A7" s="56">
        <v>5</v>
      </c>
      <c r="B7" s="78">
        <v>69.5</v>
      </c>
      <c r="C7" s="74">
        <v>0</v>
      </c>
      <c r="D7" s="170">
        <v>69.5</v>
      </c>
      <c r="E7" s="74">
        <v>3</v>
      </c>
      <c r="F7" s="150">
        <v>65.5</v>
      </c>
      <c r="G7" s="74">
        <v>0</v>
      </c>
      <c r="H7" s="113">
        <v>78.5</v>
      </c>
      <c r="I7" s="74">
        <v>0</v>
      </c>
      <c r="J7" s="172">
        <v>71.5</v>
      </c>
      <c r="K7" s="74">
        <v>1</v>
      </c>
      <c r="L7" s="176">
        <v>59.5</v>
      </c>
      <c r="M7" s="74">
        <v>0</v>
      </c>
      <c r="N7" s="151">
        <v>74</v>
      </c>
      <c r="O7" s="74">
        <v>3</v>
      </c>
      <c r="P7" s="158">
        <v>70</v>
      </c>
      <c r="Q7" s="74">
        <v>1</v>
      </c>
      <c r="R7" s="113">
        <v>83</v>
      </c>
      <c r="S7" s="74">
        <v>3</v>
      </c>
      <c r="T7" s="113">
        <v>92</v>
      </c>
      <c r="U7" s="74">
        <v>3</v>
      </c>
    </row>
    <row r="8" spans="1:21" x14ac:dyDescent="0.2">
      <c r="A8" s="56">
        <v>6</v>
      </c>
      <c r="B8" s="47">
        <v>77.5</v>
      </c>
      <c r="C8" s="44">
        <v>1</v>
      </c>
      <c r="D8" s="112">
        <v>62.5</v>
      </c>
      <c r="E8" s="44">
        <v>0</v>
      </c>
      <c r="F8" s="112">
        <v>73.5</v>
      </c>
      <c r="G8" s="44">
        <v>3</v>
      </c>
      <c r="H8" s="112">
        <v>67.5</v>
      </c>
      <c r="I8" s="44">
        <v>3</v>
      </c>
      <c r="J8" s="112">
        <v>64.5</v>
      </c>
      <c r="K8" s="44">
        <v>0</v>
      </c>
      <c r="L8" s="112">
        <v>68.5</v>
      </c>
      <c r="M8" s="44">
        <v>1</v>
      </c>
      <c r="N8" s="112">
        <v>74.5</v>
      </c>
      <c r="O8" s="44">
        <v>1</v>
      </c>
      <c r="P8" s="112">
        <v>67.5</v>
      </c>
      <c r="Q8" s="44">
        <v>0</v>
      </c>
      <c r="R8" s="112">
        <v>68.5</v>
      </c>
      <c r="S8" s="44">
        <v>1</v>
      </c>
      <c r="T8" s="112">
        <v>75.5</v>
      </c>
      <c r="U8" s="44">
        <v>3</v>
      </c>
    </row>
    <row r="9" spans="1:21" x14ac:dyDescent="0.2">
      <c r="A9" s="56">
        <v>7</v>
      </c>
      <c r="B9" s="238">
        <v>67.5</v>
      </c>
      <c r="C9" s="74">
        <v>3</v>
      </c>
      <c r="D9" s="113">
        <v>66.5</v>
      </c>
      <c r="E9" s="74">
        <v>0</v>
      </c>
      <c r="F9" s="113">
        <v>78.5</v>
      </c>
      <c r="G9" s="74">
        <v>3</v>
      </c>
      <c r="H9" s="113">
        <v>79.5</v>
      </c>
      <c r="I9" s="74">
        <v>3</v>
      </c>
      <c r="J9" s="113">
        <v>74.5</v>
      </c>
      <c r="K9" s="74">
        <v>3</v>
      </c>
      <c r="L9" s="113">
        <v>64.5</v>
      </c>
      <c r="M9" s="74">
        <v>0</v>
      </c>
      <c r="N9" s="163">
        <v>75</v>
      </c>
      <c r="O9" s="74">
        <v>1</v>
      </c>
      <c r="P9" s="163">
        <v>74.5</v>
      </c>
      <c r="Q9" s="74">
        <v>1</v>
      </c>
      <c r="R9" s="113">
        <v>72</v>
      </c>
      <c r="S9" s="74">
        <v>0</v>
      </c>
      <c r="T9" s="113">
        <v>65</v>
      </c>
      <c r="U9" s="74">
        <v>0</v>
      </c>
    </row>
    <row r="10" spans="1:21" x14ac:dyDescent="0.2">
      <c r="A10" s="56">
        <v>8</v>
      </c>
      <c r="B10" s="47">
        <v>66</v>
      </c>
      <c r="C10" s="44">
        <v>3</v>
      </c>
      <c r="D10" s="112">
        <v>79</v>
      </c>
      <c r="E10" s="44">
        <v>0</v>
      </c>
      <c r="F10" s="112">
        <v>85</v>
      </c>
      <c r="G10" s="44">
        <v>3</v>
      </c>
      <c r="H10" s="112">
        <v>80.5</v>
      </c>
      <c r="I10" s="44">
        <v>3</v>
      </c>
      <c r="J10" s="112">
        <v>75.5</v>
      </c>
      <c r="K10" s="44">
        <v>3</v>
      </c>
      <c r="L10" s="112">
        <v>69</v>
      </c>
      <c r="M10" s="44">
        <v>0</v>
      </c>
      <c r="N10" s="112">
        <v>69.5</v>
      </c>
      <c r="O10" s="44">
        <v>1</v>
      </c>
      <c r="P10" s="112">
        <v>61</v>
      </c>
      <c r="Q10" s="44">
        <v>0</v>
      </c>
      <c r="R10" s="112">
        <v>71</v>
      </c>
      <c r="S10" s="44">
        <v>0</v>
      </c>
      <c r="T10" s="112">
        <v>70.5</v>
      </c>
      <c r="U10" s="44">
        <v>1</v>
      </c>
    </row>
    <row r="11" spans="1:21" x14ac:dyDescent="0.2">
      <c r="A11" s="56">
        <v>9</v>
      </c>
      <c r="B11" s="78">
        <v>73</v>
      </c>
      <c r="C11" s="74">
        <v>1</v>
      </c>
      <c r="D11" s="171">
        <v>79.5</v>
      </c>
      <c r="E11" s="74">
        <v>3</v>
      </c>
      <c r="F11" s="160">
        <v>67</v>
      </c>
      <c r="G11" s="74">
        <v>1</v>
      </c>
      <c r="H11" s="113">
        <v>73</v>
      </c>
      <c r="I11" s="74">
        <v>1</v>
      </c>
      <c r="J11" s="113">
        <v>67.5</v>
      </c>
      <c r="K11" s="74">
        <v>0</v>
      </c>
      <c r="L11" s="239">
        <v>80</v>
      </c>
      <c r="M11" s="74">
        <v>3</v>
      </c>
      <c r="N11" s="113">
        <v>65</v>
      </c>
      <c r="O11" s="74">
        <v>0</v>
      </c>
      <c r="P11" s="113">
        <v>75.5</v>
      </c>
      <c r="Q11" s="74">
        <v>3</v>
      </c>
      <c r="R11" s="155">
        <v>71.5</v>
      </c>
      <c r="S11" s="74">
        <v>1</v>
      </c>
      <c r="T11" s="155">
        <v>64.5</v>
      </c>
      <c r="U11" s="74">
        <v>0</v>
      </c>
    </row>
    <row r="12" spans="1:21" x14ac:dyDescent="0.2">
      <c r="A12" s="56">
        <v>10</v>
      </c>
      <c r="B12" s="47">
        <v>84.5</v>
      </c>
      <c r="C12" s="44">
        <v>3</v>
      </c>
      <c r="D12" s="112">
        <v>66.5</v>
      </c>
      <c r="E12" s="44">
        <v>0</v>
      </c>
      <c r="F12" s="112">
        <v>71</v>
      </c>
      <c r="G12" s="44">
        <v>1</v>
      </c>
      <c r="H12" s="112">
        <v>74</v>
      </c>
      <c r="I12" s="44">
        <v>3</v>
      </c>
      <c r="J12" s="112">
        <v>70.5</v>
      </c>
      <c r="K12" s="44">
        <v>0</v>
      </c>
      <c r="L12" s="112">
        <v>66</v>
      </c>
      <c r="M12" s="44">
        <v>1</v>
      </c>
      <c r="N12" s="112">
        <v>65</v>
      </c>
      <c r="O12" s="44">
        <v>0</v>
      </c>
      <c r="P12" s="112">
        <v>72.5</v>
      </c>
      <c r="Q12" s="44">
        <v>3</v>
      </c>
      <c r="R12" s="112">
        <v>73</v>
      </c>
      <c r="S12" s="44">
        <v>3</v>
      </c>
      <c r="T12" s="112">
        <v>76.5</v>
      </c>
      <c r="U12" s="44">
        <v>0</v>
      </c>
    </row>
    <row r="13" spans="1:21" x14ac:dyDescent="0.2">
      <c r="A13" s="56">
        <v>11</v>
      </c>
      <c r="B13" s="78">
        <v>76</v>
      </c>
      <c r="C13" s="74">
        <v>0</v>
      </c>
      <c r="D13" s="113">
        <v>78.5</v>
      </c>
      <c r="E13" s="74">
        <v>0</v>
      </c>
      <c r="F13" s="113">
        <v>66.5</v>
      </c>
      <c r="G13" s="74">
        <v>0</v>
      </c>
      <c r="H13" s="113">
        <v>78.5</v>
      </c>
      <c r="I13" s="74">
        <v>3</v>
      </c>
      <c r="J13" s="113">
        <v>79.5</v>
      </c>
      <c r="K13" s="74">
        <v>3</v>
      </c>
      <c r="L13" s="113">
        <v>75</v>
      </c>
      <c r="M13" s="74">
        <v>3</v>
      </c>
      <c r="N13" s="151">
        <v>71</v>
      </c>
      <c r="O13" s="74">
        <v>0</v>
      </c>
      <c r="P13" s="113">
        <v>70.5</v>
      </c>
      <c r="Q13" s="74">
        <v>1</v>
      </c>
      <c r="R13" s="113">
        <v>70.5</v>
      </c>
      <c r="S13" s="74">
        <v>1</v>
      </c>
      <c r="T13" s="287">
        <v>100.5</v>
      </c>
      <c r="U13" s="74">
        <v>3</v>
      </c>
    </row>
    <row r="14" spans="1:21" x14ac:dyDescent="0.2">
      <c r="A14" s="56">
        <v>12</v>
      </c>
      <c r="B14" s="47">
        <v>71.5</v>
      </c>
      <c r="C14" s="44">
        <v>1</v>
      </c>
      <c r="D14" s="112">
        <v>71</v>
      </c>
      <c r="E14" s="44">
        <v>1</v>
      </c>
      <c r="F14" s="112">
        <v>60</v>
      </c>
      <c r="G14" s="44">
        <v>0</v>
      </c>
      <c r="H14" s="287">
        <v>87.5</v>
      </c>
      <c r="I14" s="44">
        <v>3</v>
      </c>
      <c r="J14" s="112">
        <v>69</v>
      </c>
      <c r="K14" s="44">
        <v>3</v>
      </c>
      <c r="L14" s="112">
        <v>76.5</v>
      </c>
      <c r="M14" s="44">
        <v>1</v>
      </c>
      <c r="N14" s="112">
        <v>67</v>
      </c>
      <c r="O14" s="44">
        <v>0</v>
      </c>
      <c r="P14" s="112">
        <v>72</v>
      </c>
      <c r="Q14" s="44">
        <v>1</v>
      </c>
      <c r="R14" s="112">
        <v>69.5</v>
      </c>
      <c r="S14" s="44">
        <v>0</v>
      </c>
      <c r="T14" s="114">
        <v>85.5</v>
      </c>
      <c r="U14" s="44">
        <v>3</v>
      </c>
    </row>
    <row r="15" spans="1:21" x14ac:dyDescent="0.2">
      <c r="A15" s="56">
        <v>13</v>
      </c>
      <c r="B15" s="78">
        <v>76.5</v>
      </c>
      <c r="C15" s="74">
        <v>1</v>
      </c>
      <c r="D15" s="113">
        <v>64</v>
      </c>
      <c r="E15" s="74">
        <v>0</v>
      </c>
      <c r="F15" s="113">
        <v>77</v>
      </c>
      <c r="G15" s="74">
        <v>1</v>
      </c>
      <c r="H15" s="155">
        <v>67</v>
      </c>
      <c r="I15" s="74">
        <v>1</v>
      </c>
      <c r="J15" s="287">
        <v>82</v>
      </c>
      <c r="K15" s="74">
        <v>3</v>
      </c>
      <c r="L15" s="113">
        <v>64.5</v>
      </c>
      <c r="M15" s="74">
        <v>0</v>
      </c>
      <c r="N15" s="152">
        <v>73.5</v>
      </c>
      <c r="O15" s="74">
        <v>0</v>
      </c>
      <c r="P15" s="113">
        <v>69</v>
      </c>
      <c r="Q15" s="74">
        <v>1</v>
      </c>
      <c r="R15" s="176">
        <v>69</v>
      </c>
      <c r="S15" s="74">
        <v>3</v>
      </c>
      <c r="T15" s="113">
        <v>78</v>
      </c>
      <c r="U15" s="74">
        <v>3</v>
      </c>
    </row>
    <row r="16" spans="1:21" x14ac:dyDescent="0.2">
      <c r="A16" s="56">
        <v>14</v>
      </c>
      <c r="B16" s="47">
        <v>72.5</v>
      </c>
      <c r="C16" s="44">
        <v>3</v>
      </c>
      <c r="D16" s="112">
        <v>71.5</v>
      </c>
      <c r="E16" s="44">
        <v>0</v>
      </c>
      <c r="F16" s="287">
        <v>90.5</v>
      </c>
      <c r="G16" s="44">
        <v>3</v>
      </c>
      <c r="H16" s="112">
        <v>74</v>
      </c>
      <c r="I16" s="44">
        <v>0</v>
      </c>
      <c r="J16" s="112">
        <v>79</v>
      </c>
      <c r="K16" s="44">
        <v>1</v>
      </c>
      <c r="L16" s="112">
        <v>74</v>
      </c>
      <c r="M16" s="44">
        <v>3</v>
      </c>
      <c r="N16" s="112">
        <v>68.5</v>
      </c>
      <c r="O16" s="44">
        <v>0</v>
      </c>
      <c r="P16" s="112">
        <v>78.5</v>
      </c>
      <c r="Q16" s="44">
        <v>1</v>
      </c>
      <c r="R16" s="114">
        <v>63.5</v>
      </c>
      <c r="S16" s="44">
        <v>0</v>
      </c>
      <c r="T16" s="112">
        <v>87</v>
      </c>
      <c r="U16" s="44">
        <v>3</v>
      </c>
    </row>
    <row r="17" spans="1:21" x14ac:dyDescent="0.2">
      <c r="A17" s="56">
        <v>15</v>
      </c>
      <c r="B17" s="78">
        <v>73</v>
      </c>
      <c r="C17" s="74">
        <v>1</v>
      </c>
      <c r="D17" s="113">
        <v>67.5</v>
      </c>
      <c r="E17" s="74">
        <v>3</v>
      </c>
      <c r="F17" s="160">
        <v>71</v>
      </c>
      <c r="G17" s="74">
        <v>1</v>
      </c>
      <c r="H17" s="113">
        <v>65</v>
      </c>
      <c r="I17" s="74">
        <v>0</v>
      </c>
      <c r="J17" s="153">
        <v>68.5</v>
      </c>
      <c r="K17" s="74">
        <v>0</v>
      </c>
      <c r="L17" s="155">
        <v>71</v>
      </c>
      <c r="M17" s="74">
        <v>0</v>
      </c>
      <c r="N17" s="113">
        <v>74.5</v>
      </c>
      <c r="O17" s="74">
        <v>1</v>
      </c>
      <c r="P17" s="113">
        <v>66</v>
      </c>
      <c r="Q17" s="74">
        <v>1</v>
      </c>
      <c r="R17" s="113">
        <v>79.5</v>
      </c>
      <c r="S17" s="74">
        <v>3</v>
      </c>
      <c r="T17" s="176">
        <v>81</v>
      </c>
      <c r="U17" s="74">
        <v>3</v>
      </c>
    </row>
    <row r="18" spans="1:21" x14ac:dyDescent="0.2">
      <c r="A18" s="56">
        <v>16</v>
      </c>
      <c r="B18" s="47">
        <v>75</v>
      </c>
      <c r="C18" s="44">
        <v>3</v>
      </c>
      <c r="D18" s="287">
        <v>87.5</v>
      </c>
      <c r="E18" s="44">
        <v>3</v>
      </c>
      <c r="F18" s="112">
        <v>81</v>
      </c>
      <c r="G18" s="44">
        <v>3</v>
      </c>
      <c r="H18" s="112">
        <v>79.5</v>
      </c>
      <c r="I18" s="44">
        <v>3</v>
      </c>
      <c r="J18" s="112">
        <v>75.5</v>
      </c>
      <c r="K18" s="44">
        <v>0</v>
      </c>
      <c r="L18" s="112">
        <v>68</v>
      </c>
      <c r="M18" s="44">
        <v>0</v>
      </c>
      <c r="N18" s="112">
        <v>67</v>
      </c>
      <c r="O18" s="44">
        <v>1</v>
      </c>
      <c r="P18" s="112">
        <v>66</v>
      </c>
      <c r="Q18" s="44">
        <v>1</v>
      </c>
      <c r="R18" s="112">
        <v>70.5</v>
      </c>
      <c r="S18" s="44">
        <v>0</v>
      </c>
      <c r="T18" s="112">
        <v>70</v>
      </c>
      <c r="U18" s="44">
        <v>0</v>
      </c>
    </row>
    <row r="19" spans="1:21" x14ac:dyDescent="0.2">
      <c r="A19" s="56">
        <v>17</v>
      </c>
      <c r="B19" s="78">
        <v>82.5</v>
      </c>
      <c r="C19" s="74">
        <v>3</v>
      </c>
      <c r="D19" s="113">
        <v>69</v>
      </c>
      <c r="E19" s="74">
        <v>1</v>
      </c>
      <c r="F19" s="113">
        <v>66.5</v>
      </c>
      <c r="G19" s="74">
        <v>1</v>
      </c>
      <c r="H19" s="113">
        <v>87</v>
      </c>
      <c r="I19" s="74">
        <v>3</v>
      </c>
      <c r="J19" s="113">
        <v>64</v>
      </c>
      <c r="K19" s="74">
        <v>0</v>
      </c>
      <c r="L19" s="113">
        <v>72</v>
      </c>
      <c r="M19" s="74">
        <v>0</v>
      </c>
      <c r="N19" s="113">
        <v>73</v>
      </c>
      <c r="O19" s="74">
        <v>3</v>
      </c>
      <c r="P19" s="113">
        <v>74</v>
      </c>
      <c r="Q19" s="74">
        <v>0</v>
      </c>
      <c r="R19" s="164">
        <v>75.5</v>
      </c>
      <c r="S19" s="74">
        <v>3</v>
      </c>
      <c r="T19" s="113">
        <v>67.5</v>
      </c>
      <c r="U19" s="74">
        <v>0</v>
      </c>
    </row>
    <row r="20" spans="1:21" x14ac:dyDescent="0.2">
      <c r="A20" s="56">
        <v>18</v>
      </c>
      <c r="B20" s="47">
        <v>68</v>
      </c>
      <c r="C20" s="44">
        <v>1</v>
      </c>
      <c r="D20" s="112">
        <v>66</v>
      </c>
      <c r="E20" s="44">
        <v>1</v>
      </c>
      <c r="F20" s="112">
        <v>82.5</v>
      </c>
      <c r="G20" s="44">
        <v>3</v>
      </c>
      <c r="H20" s="112">
        <v>67.5</v>
      </c>
      <c r="I20" s="44">
        <v>1</v>
      </c>
      <c r="J20" s="112">
        <v>80.5</v>
      </c>
      <c r="K20" s="44">
        <v>3</v>
      </c>
      <c r="L20" s="112">
        <v>64</v>
      </c>
      <c r="M20" s="44">
        <v>0</v>
      </c>
      <c r="N20" s="112">
        <v>67</v>
      </c>
      <c r="O20" s="44">
        <v>1</v>
      </c>
      <c r="P20" s="112">
        <v>69.5</v>
      </c>
      <c r="Q20" s="44">
        <v>1</v>
      </c>
      <c r="R20" s="112">
        <v>74</v>
      </c>
      <c r="S20" s="44">
        <v>0</v>
      </c>
      <c r="T20" s="112">
        <v>68.5</v>
      </c>
      <c r="U20" s="44">
        <v>1</v>
      </c>
    </row>
    <row r="21" spans="1:21" x14ac:dyDescent="0.2">
      <c r="A21" s="56">
        <v>19</v>
      </c>
      <c r="B21" s="78">
        <v>80</v>
      </c>
      <c r="C21" s="74">
        <v>3</v>
      </c>
      <c r="D21" s="113">
        <v>70.5</v>
      </c>
      <c r="E21" s="74">
        <v>1</v>
      </c>
      <c r="F21" s="155">
        <v>66.5</v>
      </c>
      <c r="G21" s="74">
        <v>3</v>
      </c>
      <c r="H21" s="163">
        <v>65</v>
      </c>
      <c r="I21" s="74">
        <v>1</v>
      </c>
      <c r="J21" s="113">
        <v>65</v>
      </c>
      <c r="K21" s="74">
        <v>1</v>
      </c>
      <c r="L21" s="161">
        <v>65</v>
      </c>
      <c r="M21" s="74">
        <v>0</v>
      </c>
      <c r="N21" s="287">
        <v>84.5</v>
      </c>
      <c r="O21" s="74">
        <v>1</v>
      </c>
      <c r="P21" s="113">
        <v>67</v>
      </c>
      <c r="Q21" s="74">
        <v>1</v>
      </c>
      <c r="R21" s="287">
        <v>88.5</v>
      </c>
      <c r="S21" s="74">
        <v>1</v>
      </c>
      <c r="T21" s="113">
        <v>63.5</v>
      </c>
      <c r="U21" s="74">
        <v>0</v>
      </c>
    </row>
    <row r="22" spans="1:21" x14ac:dyDescent="0.2">
      <c r="A22" s="56">
        <v>20</v>
      </c>
      <c r="B22" s="286">
        <v>91</v>
      </c>
      <c r="C22" s="44">
        <v>3</v>
      </c>
      <c r="D22" s="112">
        <v>72</v>
      </c>
      <c r="E22" s="44">
        <v>1</v>
      </c>
      <c r="F22" s="112">
        <v>66.5</v>
      </c>
      <c r="G22" s="44">
        <v>0</v>
      </c>
      <c r="H22" s="112">
        <v>75</v>
      </c>
      <c r="I22" s="44">
        <v>3</v>
      </c>
      <c r="J22" s="112">
        <v>68.5</v>
      </c>
      <c r="K22" s="44">
        <v>0</v>
      </c>
      <c r="L22" s="112">
        <v>70.5</v>
      </c>
      <c r="M22" s="44">
        <v>0</v>
      </c>
      <c r="N22" s="112">
        <v>73</v>
      </c>
      <c r="O22" s="44">
        <v>3</v>
      </c>
      <c r="P22" s="112">
        <v>74.5</v>
      </c>
      <c r="Q22" s="44">
        <v>1</v>
      </c>
      <c r="R22" s="112">
        <v>72.5</v>
      </c>
      <c r="S22" s="44">
        <v>1</v>
      </c>
      <c r="T22" s="112">
        <v>74.5</v>
      </c>
      <c r="U22" s="44">
        <v>1</v>
      </c>
    </row>
    <row r="23" spans="1:21" x14ac:dyDescent="0.2">
      <c r="A23" s="56">
        <v>21</v>
      </c>
      <c r="B23" s="78">
        <v>63.5</v>
      </c>
      <c r="C23" s="74">
        <v>0</v>
      </c>
      <c r="D23" s="113">
        <v>73.5</v>
      </c>
      <c r="E23" s="74">
        <v>3</v>
      </c>
      <c r="F23" s="113">
        <v>67</v>
      </c>
      <c r="G23" s="74">
        <v>1</v>
      </c>
      <c r="H23" s="113">
        <v>64.5</v>
      </c>
      <c r="I23" s="74">
        <v>0</v>
      </c>
      <c r="J23" s="113">
        <v>68</v>
      </c>
      <c r="K23" s="74">
        <v>1</v>
      </c>
      <c r="L23" s="113">
        <v>92</v>
      </c>
      <c r="M23" s="74">
        <v>3</v>
      </c>
      <c r="N23" s="113">
        <v>66.5</v>
      </c>
      <c r="O23" s="74">
        <v>3</v>
      </c>
      <c r="P23" s="287">
        <v>80</v>
      </c>
      <c r="Q23" s="74">
        <v>0</v>
      </c>
      <c r="R23" s="113">
        <v>68.5</v>
      </c>
      <c r="S23" s="74">
        <v>0</v>
      </c>
      <c r="T23" s="113">
        <v>82</v>
      </c>
      <c r="U23" s="74">
        <v>3</v>
      </c>
    </row>
    <row r="24" spans="1:21" x14ac:dyDescent="0.2">
      <c r="A24" s="56">
        <v>22</v>
      </c>
      <c r="B24" s="47">
        <v>70.5</v>
      </c>
      <c r="C24" s="44">
        <v>3</v>
      </c>
      <c r="D24" s="112">
        <v>65.5</v>
      </c>
      <c r="E24" s="44">
        <v>0</v>
      </c>
      <c r="F24" s="112">
        <v>65</v>
      </c>
      <c r="G24" s="44">
        <v>0</v>
      </c>
      <c r="H24" s="112">
        <v>87</v>
      </c>
      <c r="I24" s="44">
        <v>3</v>
      </c>
      <c r="J24" s="112">
        <v>70.5</v>
      </c>
      <c r="K24" s="44">
        <v>1</v>
      </c>
      <c r="L24" s="112">
        <v>70</v>
      </c>
      <c r="M24" s="44">
        <v>1</v>
      </c>
      <c r="N24" s="112">
        <v>66.5</v>
      </c>
      <c r="O24" s="44">
        <v>1</v>
      </c>
      <c r="P24" s="112">
        <v>65.5</v>
      </c>
      <c r="Q24" s="44">
        <v>0</v>
      </c>
      <c r="R24" s="112">
        <v>67</v>
      </c>
      <c r="S24" s="44">
        <v>3</v>
      </c>
      <c r="T24" s="112">
        <v>71.5</v>
      </c>
      <c r="U24" s="44">
        <v>1</v>
      </c>
    </row>
    <row r="25" spans="1:21" x14ac:dyDescent="0.2">
      <c r="A25" s="56">
        <v>23</v>
      </c>
      <c r="B25" s="78">
        <v>70</v>
      </c>
      <c r="C25" s="74">
        <v>3</v>
      </c>
      <c r="D25" s="113">
        <v>69.5</v>
      </c>
      <c r="E25" s="74">
        <v>0</v>
      </c>
      <c r="F25" s="113">
        <v>62</v>
      </c>
      <c r="G25" s="74">
        <v>1</v>
      </c>
      <c r="H25" s="113">
        <v>69</v>
      </c>
      <c r="I25" s="74">
        <v>1</v>
      </c>
      <c r="J25" s="113">
        <v>68</v>
      </c>
      <c r="K25" s="74">
        <v>0</v>
      </c>
      <c r="L25" s="113">
        <v>77</v>
      </c>
      <c r="M25" s="74">
        <v>3</v>
      </c>
      <c r="N25" s="113">
        <v>63</v>
      </c>
      <c r="O25" s="74">
        <v>1</v>
      </c>
      <c r="P25" s="113">
        <v>74</v>
      </c>
      <c r="Q25" s="74">
        <v>3</v>
      </c>
      <c r="R25" s="113">
        <v>63.5</v>
      </c>
      <c r="S25" s="74">
        <v>0</v>
      </c>
      <c r="T25" s="113">
        <v>68.5</v>
      </c>
      <c r="U25" s="74">
        <v>1</v>
      </c>
    </row>
    <row r="26" spans="1:21" x14ac:dyDescent="0.2">
      <c r="A26" s="56">
        <v>24</v>
      </c>
      <c r="B26" s="47">
        <v>77.5</v>
      </c>
      <c r="C26" s="44">
        <v>3</v>
      </c>
      <c r="D26" s="112">
        <v>63.5</v>
      </c>
      <c r="E26" s="44">
        <v>0</v>
      </c>
      <c r="F26" s="112">
        <v>64</v>
      </c>
      <c r="G26" s="44">
        <v>0</v>
      </c>
      <c r="H26" s="112">
        <v>69.5</v>
      </c>
      <c r="I26" s="44">
        <v>3</v>
      </c>
      <c r="J26" s="112">
        <v>70.5</v>
      </c>
      <c r="K26" s="44">
        <v>3</v>
      </c>
      <c r="L26" s="112">
        <v>72</v>
      </c>
      <c r="M26" s="44">
        <v>3</v>
      </c>
      <c r="N26" s="112">
        <v>69.5</v>
      </c>
      <c r="O26" s="44">
        <v>0</v>
      </c>
      <c r="P26" s="112">
        <v>70.5</v>
      </c>
      <c r="Q26" s="44">
        <v>3</v>
      </c>
      <c r="R26" s="112">
        <v>69</v>
      </c>
      <c r="S26" s="44">
        <v>0</v>
      </c>
      <c r="T26" s="112">
        <v>63.5</v>
      </c>
      <c r="U26" s="44">
        <v>0</v>
      </c>
    </row>
    <row r="27" spans="1:21" x14ac:dyDescent="0.2">
      <c r="A27" s="56">
        <v>25</v>
      </c>
      <c r="B27" s="78">
        <v>70.5</v>
      </c>
      <c r="C27" s="74">
        <v>0</v>
      </c>
      <c r="D27" s="113">
        <v>67</v>
      </c>
      <c r="E27" s="74">
        <v>0</v>
      </c>
      <c r="F27" s="113">
        <v>75.5</v>
      </c>
      <c r="G27" s="74">
        <v>3</v>
      </c>
      <c r="H27" s="113">
        <v>67.5</v>
      </c>
      <c r="I27" s="74">
        <v>0</v>
      </c>
      <c r="J27" s="162">
        <v>81.5</v>
      </c>
      <c r="K27" s="74">
        <v>3</v>
      </c>
      <c r="L27" s="163">
        <v>78.5</v>
      </c>
      <c r="M27" s="74">
        <v>3</v>
      </c>
      <c r="N27" s="113">
        <v>72.5</v>
      </c>
      <c r="O27" s="74">
        <v>3</v>
      </c>
      <c r="P27" s="113">
        <v>65.5</v>
      </c>
      <c r="Q27" s="74">
        <v>0</v>
      </c>
      <c r="R27" s="113">
        <v>72.5</v>
      </c>
      <c r="S27" s="74">
        <v>3</v>
      </c>
      <c r="T27" s="163">
        <v>62.5</v>
      </c>
      <c r="U27" s="74">
        <v>0</v>
      </c>
    </row>
    <row r="28" spans="1:21" x14ac:dyDescent="0.2">
      <c r="A28" s="56">
        <v>26</v>
      </c>
      <c r="B28" s="47">
        <v>88.5</v>
      </c>
      <c r="C28" s="44">
        <v>3</v>
      </c>
      <c r="D28" s="112">
        <v>71.5</v>
      </c>
      <c r="E28" s="44">
        <v>0</v>
      </c>
      <c r="F28" s="112">
        <v>73.5</v>
      </c>
      <c r="G28" s="44">
        <v>3</v>
      </c>
      <c r="H28" s="112">
        <v>87</v>
      </c>
      <c r="I28" s="44">
        <v>3</v>
      </c>
      <c r="J28" s="112">
        <v>78</v>
      </c>
      <c r="K28" s="44">
        <v>0</v>
      </c>
      <c r="L28" s="112">
        <v>62.5</v>
      </c>
      <c r="M28" s="44">
        <v>0</v>
      </c>
      <c r="N28" s="112">
        <v>64.5</v>
      </c>
      <c r="O28" s="44">
        <v>0</v>
      </c>
      <c r="P28" s="112">
        <v>71</v>
      </c>
      <c r="Q28" s="44">
        <v>0</v>
      </c>
      <c r="R28" s="112">
        <v>86</v>
      </c>
      <c r="S28" s="44">
        <v>3</v>
      </c>
      <c r="T28" s="112">
        <v>75</v>
      </c>
      <c r="U28" s="44">
        <v>3</v>
      </c>
    </row>
    <row r="29" spans="1:21" x14ac:dyDescent="0.2">
      <c r="A29" s="56">
        <v>27</v>
      </c>
      <c r="B29" s="78">
        <v>74</v>
      </c>
      <c r="C29" s="74">
        <v>3</v>
      </c>
      <c r="D29" s="113">
        <v>67.5</v>
      </c>
      <c r="E29" s="74">
        <v>1</v>
      </c>
      <c r="F29" s="113">
        <v>80</v>
      </c>
      <c r="G29" s="74">
        <v>3</v>
      </c>
      <c r="H29" s="113">
        <v>69.5</v>
      </c>
      <c r="I29" s="74">
        <v>0</v>
      </c>
      <c r="J29" s="113">
        <v>68</v>
      </c>
      <c r="K29" s="74">
        <v>0</v>
      </c>
      <c r="L29" s="113">
        <v>79.5</v>
      </c>
      <c r="M29" s="74">
        <v>3</v>
      </c>
      <c r="N29" s="113">
        <v>68</v>
      </c>
      <c r="O29" s="74">
        <v>1</v>
      </c>
      <c r="P29" s="113">
        <v>61.5</v>
      </c>
      <c r="Q29" s="74">
        <v>1</v>
      </c>
      <c r="R29" s="113">
        <v>66</v>
      </c>
      <c r="S29" s="74">
        <v>0</v>
      </c>
      <c r="T29" s="113">
        <v>65.5</v>
      </c>
      <c r="U29" s="74">
        <v>1</v>
      </c>
    </row>
    <row r="30" spans="1:21" x14ac:dyDescent="0.2">
      <c r="A30" s="56">
        <v>28</v>
      </c>
      <c r="B30" s="47"/>
      <c r="C30" s="44"/>
      <c r="D30" s="112"/>
      <c r="E30" s="44"/>
      <c r="F30" s="112"/>
      <c r="G30" s="44"/>
      <c r="H30" s="112"/>
      <c r="I30" s="44"/>
      <c r="J30" s="112"/>
      <c r="K30" s="44"/>
      <c r="L30" s="112"/>
      <c r="M30" s="44"/>
      <c r="N30" s="112"/>
      <c r="O30" s="44"/>
      <c r="P30" s="112"/>
      <c r="Q30" s="44"/>
      <c r="R30" s="112"/>
      <c r="S30" s="44"/>
      <c r="T30" s="112"/>
      <c r="U30" s="44"/>
    </row>
    <row r="31" spans="1:21" x14ac:dyDescent="0.2">
      <c r="A31" s="56">
        <v>29</v>
      </c>
      <c r="B31" s="78"/>
      <c r="C31" s="74"/>
      <c r="D31" s="113"/>
      <c r="E31" s="74"/>
      <c r="F31" s="113"/>
      <c r="G31" s="74"/>
      <c r="H31" s="113"/>
      <c r="I31" s="74"/>
      <c r="J31" s="113"/>
      <c r="K31" s="74"/>
      <c r="L31" s="113"/>
      <c r="M31" s="74"/>
      <c r="N31" s="155"/>
      <c r="O31" s="74"/>
      <c r="P31" s="113"/>
      <c r="Q31" s="74"/>
      <c r="R31" s="113"/>
      <c r="S31" s="74"/>
      <c r="T31" s="113"/>
      <c r="U31" s="74"/>
    </row>
    <row r="32" spans="1:21" x14ac:dyDescent="0.2">
      <c r="A32" s="56">
        <v>30</v>
      </c>
      <c r="B32" s="47"/>
      <c r="C32" s="44"/>
      <c r="D32" s="112"/>
      <c r="E32" s="44"/>
      <c r="F32" s="112"/>
      <c r="G32" s="44"/>
      <c r="H32" s="112"/>
      <c r="I32" s="44"/>
      <c r="J32" s="112"/>
      <c r="K32" s="44"/>
      <c r="L32" s="112"/>
      <c r="M32" s="44"/>
      <c r="N32" s="112"/>
      <c r="O32" s="44"/>
      <c r="P32" s="112"/>
      <c r="Q32" s="44"/>
      <c r="R32" s="112"/>
      <c r="S32" s="44"/>
      <c r="T32" s="112"/>
      <c r="U32" s="44"/>
    </row>
    <row r="33" spans="1:110" x14ac:dyDescent="0.2">
      <c r="A33" s="56">
        <v>31</v>
      </c>
      <c r="B33" s="78"/>
      <c r="C33" s="74"/>
      <c r="D33" s="113"/>
      <c r="E33" s="74"/>
      <c r="F33" s="113"/>
      <c r="G33" s="74"/>
      <c r="H33" s="113"/>
      <c r="I33" s="74"/>
      <c r="J33" s="113"/>
      <c r="K33" s="74"/>
      <c r="L33" s="113"/>
      <c r="M33" s="74"/>
      <c r="N33" s="113"/>
      <c r="O33" s="74"/>
      <c r="P33" s="113"/>
      <c r="Q33" s="74"/>
      <c r="R33" s="113"/>
      <c r="S33" s="74"/>
      <c r="T33" s="113"/>
      <c r="U33" s="74"/>
    </row>
    <row r="34" spans="1:110" x14ac:dyDescent="0.2">
      <c r="A34" s="56">
        <v>32</v>
      </c>
      <c r="B34" s="47"/>
      <c r="C34" s="44"/>
      <c r="D34" s="112"/>
      <c r="E34" s="44"/>
      <c r="F34" s="112"/>
      <c r="G34" s="44"/>
      <c r="H34" s="112"/>
      <c r="I34" s="44"/>
      <c r="J34" s="112"/>
      <c r="K34" s="44"/>
      <c r="L34" s="112"/>
      <c r="M34" s="44"/>
      <c r="N34" s="112"/>
      <c r="O34" s="44"/>
      <c r="P34" s="112"/>
      <c r="Q34" s="44"/>
      <c r="R34" s="112"/>
      <c r="S34" s="44"/>
      <c r="T34" s="112"/>
      <c r="U34" s="44"/>
    </row>
    <row r="35" spans="1:110" x14ac:dyDescent="0.2">
      <c r="A35" s="56">
        <v>33</v>
      </c>
      <c r="B35" s="78"/>
      <c r="C35" s="74"/>
      <c r="D35" s="113"/>
      <c r="E35" s="74"/>
      <c r="F35" s="113"/>
      <c r="G35" s="74"/>
      <c r="H35" s="113"/>
      <c r="I35" s="74"/>
      <c r="J35" s="113"/>
      <c r="K35" s="74"/>
      <c r="L35" s="113"/>
      <c r="M35" s="74"/>
      <c r="N35" s="113"/>
      <c r="O35" s="74"/>
      <c r="P35" s="113"/>
      <c r="Q35" s="74"/>
      <c r="R35" s="113"/>
      <c r="S35" s="74"/>
      <c r="T35" s="113"/>
      <c r="U35" s="74"/>
    </row>
    <row r="36" spans="1:110" x14ac:dyDescent="0.2">
      <c r="A36" s="56">
        <v>34</v>
      </c>
      <c r="B36" s="47"/>
      <c r="C36" s="44"/>
      <c r="D36" s="112"/>
      <c r="E36" s="44"/>
      <c r="F36" s="112"/>
      <c r="G36" s="44"/>
      <c r="H36" s="112"/>
      <c r="I36" s="44"/>
      <c r="J36" s="112"/>
      <c r="K36" s="44"/>
      <c r="L36" s="112"/>
      <c r="M36" s="44"/>
      <c r="N36" s="112"/>
      <c r="O36" s="44"/>
      <c r="P36" s="112"/>
      <c r="Q36" s="44"/>
      <c r="R36" s="112"/>
      <c r="S36" s="44"/>
      <c r="T36" s="112"/>
      <c r="U36" s="44"/>
    </row>
    <row r="37" spans="1:110" x14ac:dyDescent="0.2">
      <c r="A37" s="56">
        <v>35</v>
      </c>
      <c r="B37" s="78"/>
      <c r="C37" s="74"/>
      <c r="D37" s="113"/>
      <c r="E37" s="74"/>
      <c r="F37" s="113"/>
      <c r="G37" s="74"/>
      <c r="H37" s="113"/>
      <c r="I37" s="74"/>
      <c r="J37" s="113"/>
      <c r="K37" s="74"/>
      <c r="L37" s="113"/>
      <c r="M37" s="74"/>
      <c r="N37" s="113"/>
      <c r="O37" s="74"/>
      <c r="P37" s="113"/>
      <c r="Q37" s="74"/>
      <c r="R37" s="113"/>
      <c r="S37" s="74"/>
      <c r="T37" s="113"/>
      <c r="U37" s="74"/>
    </row>
    <row r="38" spans="1:110" x14ac:dyDescent="0.2">
      <c r="A38" s="64">
        <v>36</v>
      </c>
      <c r="B38" s="65"/>
      <c r="C38" s="66"/>
      <c r="D38" s="116"/>
      <c r="E38" s="66"/>
      <c r="F38" s="116"/>
      <c r="G38" s="66"/>
      <c r="H38" s="116"/>
      <c r="I38" s="66"/>
      <c r="J38" s="116"/>
      <c r="K38" s="66"/>
      <c r="L38" s="116"/>
      <c r="M38" s="66"/>
      <c r="N38" s="116"/>
      <c r="O38" s="66"/>
      <c r="P38" s="116"/>
      <c r="Q38" s="66"/>
      <c r="R38" s="116"/>
      <c r="S38" s="66"/>
      <c r="T38" s="116"/>
      <c r="U38" s="66"/>
    </row>
    <row r="39" spans="1:110" s="67" customFormat="1" ht="15" x14ac:dyDescent="0.25">
      <c r="A39" s="118" t="s">
        <v>270</v>
      </c>
      <c r="B39" s="135">
        <f>SUM(B3:B38)</f>
        <v>2005</v>
      </c>
      <c r="C39" s="136">
        <f t="shared" ref="C39:U39" si="0">SUM(C3:C38)</f>
        <v>49</v>
      </c>
      <c r="D39" s="135">
        <f t="shared" si="0"/>
        <v>1910</v>
      </c>
      <c r="E39" s="136">
        <f t="shared" si="0"/>
        <v>28</v>
      </c>
      <c r="F39" s="135">
        <f t="shared" si="0"/>
        <v>1973.5</v>
      </c>
      <c r="G39" s="136">
        <f t="shared" si="0"/>
        <v>41</v>
      </c>
      <c r="H39" s="135">
        <f t="shared" si="0"/>
        <v>2026.5</v>
      </c>
      <c r="I39" s="136">
        <f t="shared" si="0"/>
        <v>53</v>
      </c>
      <c r="J39" s="135">
        <f t="shared" si="0"/>
        <v>1968</v>
      </c>
      <c r="K39" s="136">
        <f t="shared" si="0"/>
        <v>32</v>
      </c>
      <c r="L39" s="135">
        <f t="shared" si="0"/>
        <v>1982.5</v>
      </c>
      <c r="M39" s="136">
        <f t="shared" si="0"/>
        <v>37</v>
      </c>
      <c r="N39" s="135">
        <f t="shared" si="0"/>
        <v>1883</v>
      </c>
      <c r="O39" s="136">
        <f t="shared" si="0"/>
        <v>26</v>
      </c>
      <c r="P39" s="135">
        <f t="shared" si="0"/>
        <v>1897</v>
      </c>
      <c r="Q39" s="136">
        <f t="shared" si="0"/>
        <v>27</v>
      </c>
      <c r="R39" s="135">
        <f t="shared" si="0"/>
        <v>1952.5</v>
      </c>
      <c r="S39" s="136">
        <f t="shared" si="0"/>
        <v>36</v>
      </c>
      <c r="T39" s="135">
        <f t="shared" si="0"/>
        <v>2021.5</v>
      </c>
      <c r="U39" s="136">
        <f t="shared" si="0"/>
        <v>40</v>
      </c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/>
      <c r="AK39" s="16"/>
      <c r="AL39" s="16"/>
      <c r="AM39" s="16"/>
      <c r="AN39" s="16"/>
      <c r="AO39" s="16"/>
      <c r="AP39" s="16"/>
      <c r="AQ39" s="16"/>
      <c r="AR39" s="16"/>
      <c r="AS39" s="16"/>
      <c r="AT39" s="16"/>
      <c r="AU39" s="16"/>
      <c r="AV39" s="16"/>
      <c r="AW39" s="16"/>
      <c r="AX39" s="16"/>
      <c r="AY39" s="16"/>
      <c r="AZ39" s="16"/>
      <c r="BA39" s="16"/>
      <c r="BB39" s="16"/>
      <c r="BC39" s="16"/>
      <c r="BD39" s="16"/>
      <c r="BE39" s="16"/>
      <c r="BF39" s="16"/>
      <c r="BG39" s="16"/>
      <c r="BH39" s="16"/>
      <c r="BI39" s="16"/>
      <c r="BJ39" s="16"/>
      <c r="BK39" s="16"/>
      <c r="BL39" s="16"/>
      <c r="BM39" s="16"/>
      <c r="BN39" s="16"/>
      <c r="BO39" s="16"/>
      <c r="BP39" s="16"/>
      <c r="BQ39" s="16"/>
      <c r="BR39" s="16"/>
      <c r="BS39" s="16"/>
      <c r="BT39" s="16"/>
      <c r="BU39" s="16"/>
      <c r="BV39" s="16"/>
      <c r="BW39" s="16"/>
      <c r="BX39" s="16"/>
      <c r="BY39" s="16"/>
      <c r="BZ39" s="16"/>
      <c r="CA39" s="16"/>
      <c r="CB39" s="16"/>
      <c r="CC39" s="16"/>
      <c r="CD39" s="16"/>
      <c r="CE39" s="16"/>
      <c r="CF39" s="16"/>
      <c r="CG39" s="16"/>
      <c r="CH39" s="16"/>
      <c r="CI39" s="16"/>
      <c r="CJ39" s="16"/>
      <c r="CK39" s="16"/>
      <c r="CL39" s="16"/>
      <c r="CM39" s="16"/>
      <c r="CN39" s="16"/>
      <c r="CO39" s="16"/>
      <c r="CP39" s="16"/>
      <c r="CQ39" s="16"/>
      <c r="CR39" s="16"/>
      <c r="CS39" s="16"/>
      <c r="CT39" s="16"/>
      <c r="CU39" s="16"/>
      <c r="CV39" s="16"/>
      <c r="CW39" s="16"/>
      <c r="CX39" s="16"/>
      <c r="CY39" s="16"/>
      <c r="CZ39" s="16"/>
      <c r="DA39" s="16"/>
      <c r="DB39" s="16"/>
      <c r="DC39" s="16"/>
      <c r="DD39" s="16"/>
      <c r="DE39" s="16"/>
      <c r="DF39" s="16"/>
    </row>
    <row r="40" spans="1:110" ht="15" x14ac:dyDescent="0.25">
      <c r="A40" s="117"/>
      <c r="B40" s="137"/>
      <c r="C40" s="138"/>
      <c r="D40" s="137"/>
      <c r="E40" s="138"/>
      <c r="F40" s="137"/>
      <c r="G40" s="138"/>
      <c r="H40" s="137"/>
      <c r="I40" s="138"/>
      <c r="J40" s="137"/>
      <c r="K40" s="138"/>
      <c r="L40" s="137"/>
      <c r="M40" s="138"/>
      <c r="N40" s="137"/>
      <c r="O40" s="138"/>
      <c r="P40" s="137"/>
      <c r="Q40" s="138"/>
      <c r="R40" s="137"/>
      <c r="S40" s="138"/>
      <c r="T40" s="137"/>
      <c r="U40" s="138"/>
    </row>
    <row r="41" spans="1:110" s="68" customFormat="1" ht="15" x14ac:dyDescent="0.25">
      <c r="A41" s="119" t="s">
        <v>275</v>
      </c>
      <c r="B41" s="144">
        <f>AVERAGE(B3:B38)</f>
        <v>74.259259259259252</v>
      </c>
      <c r="C41" s="145">
        <f>AVERAGE(C3:C38)</f>
        <v>1.8148148148148149</v>
      </c>
      <c r="D41" s="144">
        <f>AVERAGE(D3:D38)</f>
        <v>70.740740740740748</v>
      </c>
      <c r="E41" s="145">
        <f t="shared" ref="E41:U41" si="1">AVERAGE(E3:E38)</f>
        <v>1.037037037037037</v>
      </c>
      <c r="F41" s="144">
        <f t="shared" si="1"/>
        <v>73.092592592592595</v>
      </c>
      <c r="G41" s="145">
        <f t="shared" si="1"/>
        <v>1.5185185185185186</v>
      </c>
      <c r="H41" s="144">
        <f t="shared" si="1"/>
        <v>75.055555555555557</v>
      </c>
      <c r="I41" s="145">
        <f t="shared" si="1"/>
        <v>1.962962962962963</v>
      </c>
      <c r="J41" s="144">
        <f t="shared" si="1"/>
        <v>72.888888888888886</v>
      </c>
      <c r="K41" s="145">
        <f t="shared" si="1"/>
        <v>1.1851851851851851</v>
      </c>
      <c r="L41" s="144">
        <f t="shared" si="1"/>
        <v>73.425925925925924</v>
      </c>
      <c r="M41" s="145">
        <f t="shared" si="1"/>
        <v>1.3703703703703705</v>
      </c>
      <c r="N41" s="144">
        <f t="shared" si="1"/>
        <v>69.740740740740748</v>
      </c>
      <c r="O41" s="145">
        <f t="shared" si="1"/>
        <v>0.96296296296296291</v>
      </c>
      <c r="P41" s="144">
        <f t="shared" si="1"/>
        <v>70.259259259259252</v>
      </c>
      <c r="Q41" s="145">
        <f t="shared" si="1"/>
        <v>1</v>
      </c>
      <c r="R41" s="144">
        <f t="shared" si="1"/>
        <v>72.31481481481481</v>
      </c>
      <c r="S41" s="145">
        <f t="shared" si="1"/>
        <v>1.3333333333333333</v>
      </c>
      <c r="T41" s="144">
        <f t="shared" si="1"/>
        <v>74.870370370370367</v>
      </c>
      <c r="U41" s="145">
        <f t="shared" si="1"/>
        <v>1.4814814814814814</v>
      </c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6"/>
      <c r="AI41" s="16"/>
      <c r="AJ41" s="16"/>
      <c r="AK41" s="16"/>
      <c r="AL41" s="16"/>
      <c r="AM41" s="16"/>
      <c r="AN41" s="16"/>
      <c r="AO41" s="16"/>
      <c r="AP41" s="16"/>
      <c r="AQ41" s="16"/>
      <c r="AR41" s="16"/>
      <c r="AS41" s="16"/>
      <c r="AT41" s="16"/>
      <c r="AU41" s="16"/>
      <c r="AV41" s="16"/>
      <c r="AW41" s="16"/>
      <c r="AX41" s="16"/>
      <c r="AY41" s="16"/>
      <c r="AZ41" s="16"/>
      <c r="BA41" s="16"/>
      <c r="BB41" s="16"/>
      <c r="BC41" s="16"/>
      <c r="BD41" s="16"/>
      <c r="BE41" s="16"/>
      <c r="BF41" s="16"/>
      <c r="BG41" s="16"/>
      <c r="BH41" s="16"/>
      <c r="BI41" s="16"/>
      <c r="BJ41" s="16"/>
      <c r="BK41" s="16"/>
      <c r="BL41" s="16"/>
      <c r="BM41" s="16"/>
      <c r="BN41" s="16"/>
      <c r="BO41" s="16"/>
      <c r="BP41" s="16"/>
      <c r="BQ41" s="16"/>
      <c r="BR41" s="16"/>
      <c r="BS41" s="16"/>
      <c r="BT41" s="16"/>
      <c r="BU41" s="16"/>
      <c r="BV41" s="16"/>
      <c r="BW41" s="16"/>
      <c r="BX41" s="16"/>
      <c r="BY41" s="16"/>
      <c r="BZ41" s="16"/>
      <c r="CA41" s="16"/>
      <c r="CB41" s="16"/>
      <c r="CC41" s="16"/>
      <c r="CD41" s="16"/>
      <c r="CE41" s="16"/>
      <c r="CF41" s="16"/>
      <c r="CG41" s="16"/>
      <c r="CH41" s="16"/>
      <c r="CI41" s="16"/>
      <c r="CJ41" s="16"/>
      <c r="CK41" s="16"/>
      <c r="CL41" s="16"/>
      <c r="CM41" s="16"/>
      <c r="CN41" s="16"/>
      <c r="CO41" s="16"/>
      <c r="CP41" s="16"/>
      <c r="CQ41" s="16"/>
      <c r="CR41" s="16"/>
      <c r="CS41" s="16"/>
      <c r="CT41" s="16"/>
      <c r="CU41" s="16"/>
      <c r="CV41" s="16"/>
      <c r="CW41" s="16"/>
      <c r="CX41" s="16"/>
      <c r="CY41" s="16"/>
      <c r="CZ41" s="16"/>
      <c r="DA41" s="16"/>
      <c r="DB41" s="16"/>
      <c r="DC41" s="16"/>
      <c r="DD41" s="16"/>
      <c r="DE41" s="16"/>
      <c r="DF41" s="16"/>
    </row>
    <row r="42" spans="1:110" ht="15" x14ac:dyDescent="0.25">
      <c r="A42" s="117"/>
      <c r="B42" s="137"/>
      <c r="C42" s="139"/>
      <c r="D42" s="137"/>
      <c r="E42" s="139"/>
      <c r="F42" s="137"/>
      <c r="G42" s="139"/>
      <c r="H42" s="137"/>
      <c r="I42" s="139"/>
      <c r="J42" s="137"/>
      <c r="K42" s="139"/>
      <c r="L42" s="137"/>
      <c r="M42" s="139"/>
      <c r="N42" s="137"/>
      <c r="O42" s="139"/>
      <c r="P42" s="137"/>
      <c r="Q42" s="139"/>
      <c r="R42" s="137"/>
      <c r="S42" s="139"/>
      <c r="T42" s="137"/>
      <c r="U42" s="139"/>
    </row>
    <row r="43" spans="1:110" s="69" customFormat="1" ht="15" x14ac:dyDescent="0.25">
      <c r="A43" s="120" t="s">
        <v>276</v>
      </c>
      <c r="B43" s="364">
        <v>-4</v>
      </c>
      <c r="C43" s="365"/>
      <c r="D43" s="364">
        <v>-27</v>
      </c>
      <c r="E43" s="365"/>
      <c r="F43" s="364">
        <v>-12</v>
      </c>
      <c r="G43" s="365"/>
      <c r="H43" s="364">
        <v>-2</v>
      </c>
      <c r="I43" s="365"/>
      <c r="J43" s="364">
        <v>-21</v>
      </c>
      <c r="K43" s="365"/>
      <c r="L43" s="364">
        <v>-18</v>
      </c>
      <c r="M43" s="365"/>
      <c r="N43" s="364">
        <v>-27</v>
      </c>
      <c r="O43" s="365"/>
      <c r="P43" s="364">
        <v>-28</v>
      </c>
      <c r="Q43" s="365"/>
      <c r="R43" s="364">
        <v>-19</v>
      </c>
      <c r="S43" s="365"/>
      <c r="T43" s="364">
        <v>-15</v>
      </c>
      <c r="U43" s="365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  <c r="AK43" s="16"/>
      <c r="AL43" s="16"/>
      <c r="AM43" s="16"/>
      <c r="AN43" s="16"/>
      <c r="AO43" s="16"/>
      <c r="AP43" s="16"/>
      <c r="AQ43" s="16"/>
      <c r="AR43" s="16"/>
      <c r="AS43" s="16"/>
      <c r="AT43" s="16"/>
      <c r="AU43" s="16"/>
      <c r="AV43" s="16"/>
      <c r="AW43" s="16"/>
      <c r="AX43" s="16"/>
      <c r="AY43" s="16"/>
      <c r="AZ43" s="16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  <c r="BM43" s="16"/>
      <c r="BN43" s="16"/>
      <c r="BO43" s="16"/>
      <c r="BP43" s="16"/>
      <c r="BQ43" s="16"/>
      <c r="BR43" s="16"/>
      <c r="BS43" s="16"/>
      <c r="BT43" s="16"/>
      <c r="BU43" s="16"/>
      <c r="BV43" s="16"/>
      <c r="BW43" s="16"/>
      <c r="BX43" s="16"/>
      <c r="BY43" s="16"/>
      <c r="BZ43" s="16"/>
      <c r="CA43" s="16"/>
      <c r="CB43" s="16"/>
      <c r="CC43" s="16"/>
      <c r="CD43" s="16"/>
      <c r="CE43" s="16"/>
      <c r="CF43" s="16"/>
      <c r="CG43" s="16"/>
      <c r="CH43" s="16"/>
      <c r="CI43" s="16"/>
      <c r="CJ43" s="16"/>
      <c r="CK43" s="16"/>
      <c r="CL43" s="16"/>
      <c r="CM43" s="16"/>
      <c r="CN43" s="16"/>
      <c r="CO43" s="16"/>
      <c r="CP43" s="16"/>
      <c r="CQ43" s="16"/>
      <c r="CR43" s="16"/>
      <c r="CS43" s="16"/>
      <c r="CT43" s="16"/>
      <c r="CU43" s="16"/>
      <c r="CV43" s="16"/>
      <c r="CW43" s="16"/>
      <c r="CX43" s="16"/>
      <c r="CY43" s="16"/>
      <c r="CZ43" s="16"/>
      <c r="DA43" s="16"/>
      <c r="DB43" s="16"/>
      <c r="DC43" s="16"/>
      <c r="DD43" s="16"/>
      <c r="DE43" s="16"/>
      <c r="DF43" s="16"/>
    </row>
    <row r="44" spans="1:110" ht="15" x14ac:dyDescent="0.25">
      <c r="A44" s="117"/>
      <c r="B44" s="137"/>
      <c r="C44" s="140"/>
      <c r="D44" s="137"/>
      <c r="E44" s="140"/>
      <c r="F44" s="137"/>
      <c r="G44" s="140"/>
      <c r="H44" s="137"/>
      <c r="I44" s="140"/>
      <c r="J44" s="137"/>
      <c r="K44" s="140"/>
      <c r="L44" s="137"/>
      <c r="M44" s="140"/>
      <c r="N44" s="137"/>
      <c r="O44" s="140"/>
      <c r="P44" s="137"/>
      <c r="Q44" s="140"/>
      <c r="R44" s="137"/>
      <c r="S44" s="140"/>
      <c r="T44" s="137"/>
      <c r="U44" s="140"/>
    </row>
    <row r="45" spans="1:110" ht="15" x14ac:dyDescent="0.25">
      <c r="A45" s="121" t="s">
        <v>277</v>
      </c>
      <c r="B45" s="362">
        <f>COUNTIF(B3:B38, 65.5) + COUNTIF(B3:B38, 71.5) + COUNTIF(B3:B38, 77.5) + COUNTIF(B3:B38, 83.5) + COUNTIF(B3:B38, 89.5) + COUNTIF(B3:B38, 95.5)</f>
        <v>3</v>
      </c>
      <c r="C45" s="363"/>
      <c r="D45" s="362">
        <f>COUNTIF(D3:D38, 65.5) + COUNTIF(D3:D38, 71.5) + COUNTIF(D3:D38, 77.5) + COUNTIF(D3:D38, 83.5) + COUNTIF(D3:D38, 89.5) + COUNTIF(D3:D38, 95.5)</f>
        <v>3</v>
      </c>
      <c r="E45" s="363"/>
      <c r="F45" s="362">
        <f t="shared" ref="F45" si="2">COUNTIF(F3:F38, 65.5) + COUNTIF(F3:F38, 71.5) + COUNTIF(F3:F38, 77.5) + COUNTIF(F3:F38, 83.5) + COUNTIF(F3:F38, 89.5) + COUNTIF(F3:F38, 95.5)</f>
        <v>2</v>
      </c>
      <c r="G45" s="363"/>
      <c r="H45" s="362">
        <f t="shared" ref="H45" si="3">COUNTIF(H3:H38, 65.5) + COUNTIF(H3:H38, 71.5) + COUNTIF(H3:H38, 77.5) + COUNTIF(H3:H38, 83.5) + COUNTIF(H3:H38, 89.5) + COUNTIF(H3:H38, 95.5)</f>
        <v>0</v>
      </c>
      <c r="I45" s="363"/>
      <c r="J45" s="362">
        <f t="shared" ref="J45" si="4">COUNTIF(J3:J38, 65.5) + COUNTIF(J3:J38, 71.5) + COUNTIF(J3:J38, 77.5) + COUNTIF(J3:J38, 83.5) + COUNTIF(J3:J38, 89.5) + COUNTIF(J3:J38, 95.5)</f>
        <v>1</v>
      </c>
      <c r="K45" s="363"/>
      <c r="L45" s="362">
        <f t="shared" ref="L45" si="5">COUNTIF(L3:L38, 65.5) + COUNTIF(L3:L38, 71.5) + COUNTIF(L3:L38, 77.5) + COUNTIF(L3:L38, 83.5) + COUNTIF(L3:L38, 89.5) + COUNTIF(L3:L38, 95.5)</f>
        <v>1</v>
      </c>
      <c r="M45" s="363"/>
      <c r="N45" s="362">
        <f t="shared" ref="N45" si="6">COUNTIF(N3:N38, 65.5) + COUNTIF(N3:N38, 71.5) + COUNTIF(N3:N38, 77.5) + COUNTIF(N3:N38, 83.5) + COUNTIF(N3:N38, 89.5) + COUNTIF(N3:N38, 95.5)</f>
        <v>1</v>
      </c>
      <c r="O45" s="363"/>
      <c r="P45" s="362">
        <f t="shared" ref="P45" si="7">COUNTIF(P3:P38, 65.5) + COUNTIF(P3:P38, 71.5) + COUNTIF(P3:P38, 77.5) + COUNTIF(P3:P38, 83.5) + COUNTIF(P3:P38, 89.5) + COUNTIF(P3:P38, 95.5)</f>
        <v>2</v>
      </c>
      <c r="Q45" s="363"/>
      <c r="R45" s="362">
        <f t="shared" ref="R45" si="8">COUNTIF(R3:R38, 65.5) + COUNTIF(R3:R38, 71.5) + COUNTIF(R3:R38, 77.5) + COUNTIF(R3:R38, 83.5) + COUNTIF(R3:R38, 89.5) + COUNTIF(R3:R38, 95.5)</f>
        <v>1</v>
      </c>
      <c r="S45" s="363"/>
      <c r="T45" s="362">
        <f t="shared" ref="T45" si="9">COUNTIF(T3:T38, 65.5) + COUNTIF(T3:T38, 71.5) + COUNTIF(T3:T38, 77.5) + COUNTIF(T3:T38, 83.5) + COUNTIF(T3:T38, 89.5) + COUNTIF(T3:T38, 95.5)</f>
        <v>2</v>
      </c>
      <c r="U45" s="363"/>
    </row>
    <row r="46" spans="1:110" ht="15" x14ac:dyDescent="0.25">
      <c r="A46" s="121" t="s">
        <v>278</v>
      </c>
      <c r="B46" s="362">
        <v>4</v>
      </c>
      <c r="C46" s="363"/>
      <c r="D46" s="362">
        <v>2</v>
      </c>
      <c r="E46" s="363"/>
      <c r="F46" s="362">
        <v>0</v>
      </c>
      <c r="G46" s="363"/>
      <c r="H46" s="362"/>
      <c r="I46" s="363"/>
      <c r="J46" s="362">
        <v>2</v>
      </c>
      <c r="K46" s="363"/>
      <c r="L46" s="362">
        <v>0</v>
      </c>
      <c r="M46" s="363"/>
      <c r="N46" s="362">
        <v>2</v>
      </c>
      <c r="O46" s="363"/>
      <c r="P46" s="362">
        <v>0</v>
      </c>
      <c r="Q46" s="363"/>
      <c r="R46" s="362">
        <v>2</v>
      </c>
      <c r="S46" s="363"/>
      <c r="T46" s="362">
        <v>4</v>
      </c>
      <c r="U46" s="363"/>
    </row>
    <row r="47" spans="1:110" ht="15" x14ac:dyDescent="0.25">
      <c r="A47" s="117"/>
      <c r="B47" s="137"/>
      <c r="C47" s="140"/>
      <c r="D47" s="137"/>
      <c r="E47" s="140"/>
      <c r="F47" s="137"/>
      <c r="G47" s="140"/>
      <c r="H47" s="137"/>
      <c r="I47" s="140"/>
      <c r="J47" s="137"/>
      <c r="K47" s="140"/>
      <c r="L47" s="137"/>
      <c r="M47" s="140"/>
      <c r="N47" s="137"/>
      <c r="O47" s="140"/>
      <c r="P47" s="137"/>
      <c r="Q47" s="140"/>
      <c r="R47" s="137"/>
      <c r="S47" s="140"/>
      <c r="T47" s="137"/>
      <c r="U47" s="140"/>
    </row>
    <row r="48" spans="1:110" ht="15" x14ac:dyDescent="0.25">
      <c r="A48" s="122" t="s">
        <v>309</v>
      </c>
      <c r="B48" s="360">
        <f>COUNTIF(B3:B38, 66) + COUNTIF(B3:B38, 72) + COUNTIF(B3:B38, 78) + COUNTIF(B3:B38, 84) + COUNTIF(B3:B38, 90) + COUNTIF(B3:B38, 96)</f>
        <v>1</v>
      </c>
      <c r="C48" s="361"/>
      <c r="D48" s="360">
        <f>COUNTIF(D3:D38, 66) + COUNTIF(D3:D38, 72) + COUNTIF(D3:D38, 78) + COUNTIF(D3:D38, 84) + COUNTIF(D3:D38, 90) + COUNTIF(D3:D38, 96)</f>
        <v>2</v>
      </c>
      <c r="E48" s="361"/>
      <c r="F48" s="360">
        <f t="shared" ref="F48" si="10">COUNTIF(F3:F38, 66) + COUNTIF(F3:F38, 72) + COUNTIF(F3:F38, 78) + COUNTIF(F3:F38, 84) + COUNTIF(F3:F38, 90) + COUNTIF(F3:F38, 96)</f>
        <v>0</v>
      </c>
      <c r="G48" s="361"/>
      <c r="H48" s="360">
        <f t="shared" ref="H48" si="11">COUNTIF(H3:H38, 66) + COUNTIF(H3:H38, 72) + COUNTIF(H3:H38, 78) + COUNTIF(H3:H38, 84) + COUNTIF(H3:H38, 90) + COUNTIF(H3:H38, 96)</f>
        <v>0</v>
      </c>
      <c r="I48" s="361"/>
      <c r="J48" s="360">
        <f t="shared" ref="J48" si="12">COUNTIF(J3:J38, 66) + COUNTIF(J3:J38, 72) + COUNTIF(J3:J38, 78) + COUNTIF(J3:J38, 84) + COUNTIF(J3:J38, 90) + COUNTIF(J3:J38, 96)</f>
        <v>1</v>
      </c>
      <c r="K48" s="361"/>
      <c r="L48" s="360">
        <f t="shared" ref="L48" si="13">COUNTIF(L3:L38, 66) + COUNTIF(L3:L38, 72) + COUNTIF(L3:L38, 78) + COUNTIF(L3:L38, 84) + COUNTIF(L3:L38, 90) + COUNTIF(L3:L38, 96)</f>
        <v>4</v>
      </c>
      <c r="M48" s="361"/>
      <c r="N48" s="360">
        <f t="shared" ref="N48" si="14">COUNTIF(N3:N38, 66) + COUNTIF(N3:N38, 72) + COUNTIF(N3:N38, 78) + COUNTIF(N3:N38, 84) + COUNTIF(N3:N38, 90) + COUNTIF(N3:N38, 96)</f>
        <v>1</v>
      </c>
      <c r="O48" s="361"/>
      <c r="P48" s="360">
        <f t="shared" ref="P48" si="15">COUNTIF(P3:P38, 66) + COUNTIF(P3:P38, 72) + COUNTIF(P3:P38, 78) + COUNTIF(P3:P38, 84) + COUNTIF(P3:P38, 90) + COUNTIF(P3:P38, 96)</f>
        <v>3</v>
      </c>
      <c r="Q48" s="361"/>
      <c r="R48" s="360">
        <f t="shared" ref="R48" si="16">COUNTIF(R3:R38, 66) + COUNTIF(R3:R38, 72) + COUNTIF(R3:R38, 78) + COUNTIF(R3:R38, 84) + COUNTIF(R3:R38, 90) + COUNTIF(R3:R38, 96)</f>
        <v>3</v>
      </c>
      <c r="S48" s="361"/>
      <c r="T48" s="360">
        <f t="shared" ref="T48" si="17">COUNTIF(T3:T38, 66) + COUNTIF(T3:T38, 72) + COUNTIF(T3:T38, 78) + COUNTIF(T3:T38, 84) + COUNTIF(T3:T38, 90) + COUNTIF(T3:T38, 96)</f>
        <v>1</v>
      </c>
      <c r="U48" s="361"/>
    </row>
    <row r="49" spans="1:21" ht="15" x14ac:dyDescent="0.25">
      <c r="A49" s="122" t="s">
        <v>310</v>
      </c>
      <c r="B49" s="360">
        <v>2</v>
      </c>
      <c r="C49" s="361"/>
      <c r="D49" s="360">
        <v>3</v>
      </c>
      <c r="E49" s="361"/>
      <c r="F49" s="360"/>
      <c r="G49" s="361"/>
      <c r="H49" s="360"/>
      <c r="I49" s="361"/>
      <c r="J49" s="360">
        <v>0</v>
      </c>
      <c r="K49" s="361"/>
      <c r="L49" s="360">
        <v>3</v>
      </c>
      <c r="M49" s="361"/>
      <c r="N49" s="360">
        <v>0</v>
      </c>
      <c r="O49" s="361"/>
      <c r="P49" s="360">
        <v>3</v>
      </c>
      <c r="Q49" s="361"/>
      <c r="R49" s="360">
        <v>0</v>
      </c>
      <c r="S49" s="361"/>
      <c r="T49" s="360">
        <v>0</v>
      </c>
      <c r="U49" s="361"/>
    </row>
    <row r="50" spans="1:21" ht="15" x14ac:dyDescent="0.25">
      <c r="A50" s="117"/>
      <c r="B50" s="137"/>
      <c r="C50" s="141"/>
      <c r="D50" s="137"/>
      <c r="E50" s="141"/>
      <c r="F50" s="137"/>
      <c r="G50" s="141"/>
      <c r="H50" s="137"/>
      <c r="I50" s="141"/>
      <c r="J50" s="137"/>
      <c r="K50" s="141"/>
      <c r="L50" s="137"/>
      <c r="M50" s="141"/>
      <c r="N50" s="137"/>
      <c r="O50" s="141"/>
      <c r="P50" s="137"/>
      <c r="Q50" s="141"/>
      <c r="R50" s="137"/>
      <c r="S50" s="141"/>
      <c r="T50" s="137"/>
      <c r="U50" s="141"/>
    </row>
    <row r="51" spans="1:21" ht="15" x14ac:dyDescent="0.25">
      <c r="A51" s="123" t="s">
        <v>295</v>
      </c>
      <c r="B51" s="142">
        <v>51</v>
      </c>
      <c r="C51" s="143">
        <v>39</v>
      </c>
      <c r="D51" s="142">
        <v>37</v>
      </c>
      <c r="E51" s="143">
        <v>42</v>
      </c>
      <c r="F51" s="142">
        <v>48</v>
      </c>
      <c r="G51" s="143">
        <v>43</v>
      </c>
      <c r="H51" s="142">
        <v>57</v>
      </c>
      <c r="I51" s="143">
        <v>34</v>
      </c>
      <c r="J51" s="142">
        <v>44</v>
      </c>
      <c r="K51" s="143">
        <v>54</v>
      </c>
      <c r="L51" s="142">
        <v>49</v>
      </c>
      <c r="M51" s="143">
        <v>49</v>
      </c>
      <c r="N51" s="142">
        <v>34</v>
      </c>
      <c r="O51" s="143">
        <v>50</v>
      </c>
      <c r="P51" s="142">
        <v>35</v>
      </c>
      <c r="Q51" s="143">
        <v>47</v>
      </c>
      <c r="R51" s="142">
        <v>43</v>
      </c>
      <c r="S51" s="143">
        <v>46</v>
      </c>
      <c r="T51" s="142">
        <v>52</v>
      </c>
      <c r="U51" s="143">
        <v>46</v>
      </c>
    </row>
    <row r="52" spans="1:21" ht="15" x14ac:dyDescent="0.25">
      <c r="A52" s="117"/>
      <c r="B52" s="137"/>
      <c r="C52" s="139"/>
      <c r="D52" s="137"/>
      <c r="E52" s="140"/>
      <c r="F52" s="137"/>
      <c r="G52" s="140"/>
      <c r="H52" s="137"/>
      <c r="I52" s="139"/>
      <c r="J52" s="137"/>
      <c r="K52" s="139"/>
      <c r="L52" s="137"/>
      <c r="M52" s="139"/>
      <c r="N52" s="137"/>
      <c r="O52" s="139"/>
      <c r="P52" s="137"/>
      <c r="Q52" s="139"/>
      <c r="R52" s="137"/>
      <c r="S52" s="139"/>
      <c r="T52" s="137"/>
      <c r="U52" s="139"/>
    </row>
    <row r="53" spans="1:21" ht="15" x14ac:dyDescent="0.25">
      <c r="A53" s="124" t="s">
        <v>302</v>
      </c>
      <c r="B53" s="226">
        <f>COUNTIF(C3:C38,3)</f>
        <v>14</v>
      </c>
      <c r="C53" s="210"/>
      <c r="D53" s="226">
        <f>COUNTIF(E3:E38,3)</f>
        <v>7</v>
      </c>
      <c r="E53" s="210"/>
      <c r="F53" s="226">
        <f>COUNTIF(G3:G38,3)</f>
        <v>11</v>
      </c>
      <c r="G53" s="210"/>
      <c r="H53" s="226">
        <f>COUNTIF(I3:I38,3)</f>
        <v>16</v>
      </c>
      <c r="I53" s="210"/>
      <c r="J53" s="226">
        <f>COUNTIF(K3:K38,3)</f>
        <v>9</v>
      </c>
      <c r="K53" s="210"/>
      <c r="L53" s="226">
        <f>COUNTIF(M3:M38,3)</f>
        <v>11</v>
      </c>
      <c r="M53" s="210"/>
      <c r="N53" s="226">
        <f>COUNTIF(O3:O38,3)</f>
        <v>5</v>
      </c>
      <c r="O53" s="210"/>
      <c r="P53" s="226">
        <f>COUNTIF(Q3:Q38,3)</f>
        <v>5</v>
      </c>
      <c r="Q53" s="210"/>
      <c r="R53" s="226">
        <f>COUNTIF(S3:S38,3)</f>
        <v>10</v>
      </c>
      <c r="S53" s="210"/>
      <c r="T53" s="226">
        <f>COUNTIF(U3:U38,3)</f>
        <v>11</v>
      </c>
      <c r="U53" s="211"/>
    </row>
    <row r="54" spans="1:21" ht="15" x14ac:dyDescent="0.25">
      <c r="A54" s="125" t="s">
        <v>303</v>
      </c>
      <c r="B54" s="227">
        <f>COUNTIF(C3:C38,1)</f>
        <v>7</v>
      </c>
      <c r="C54" s="212"/>
      <c r="D54" s="227">
        <f>COUNTIF(E3:E38,1)</f>
        <v>7</v>
      </c>
      <c r="E54" s="212"/>
      <c r="F54" s="227">
        <f>COUNTIF(G3:G38,1)</f>
        <v>8</v>
      </c>
      <c r="G54" s="212"/>
      <c r="H54" s="227">
        <f>COUNTIF(I3:I38,1)</f>
        <v>5</v>
      </c>
      <c r="I54" s="212"/>
      <c r="J54" s="227">
        <f>COUNTIF(K3:K38,1)</f>
        <v>5</v>
      </c>
      <c r="K54" s="212"/>
      <c r="L54" s="227">
        <f>COUNTIF(M3:M38,1)</f>
        <v>4</v>
      </c>
      <c r="M54" s="212"/>
      <c r="N54" s="227">
        <f>COUNTIF(O3:O38,1)</f>
        <v>11</v>
      </c>
      <c r="O54" s="212"/>
      <c r="P54" s="227">
        <f>COUNTIF(Q3:Q38,1)</f>
        <v>12</v>
      </c>
      <c r="Q54" s="212"/>
      <c r="R54" s="227">
        <f>COUNTIF(S3:S38,1)</f>
        <v>6</v>
      </c>
      <c r="S54" s="212"/>
      <c r="T54" s="227">
        <f>COUNTIF(U3:U38,1)</f>
        <v>7</v>
      </c>
      <c r="U54" s="213"/>
    </row>
    <row r="55" spans="1:21" ht="15" x14ac:dyDescent="0.25">
      <c r="A55" s="206" t="s">
        <v>304</v>
      </c>
      <c r="B55" s="59">
        <f>COUNTIF(C3:C38,0)</f>
        <v>6</v>
      </c>
      <c r="C55" s="214"/>
      <c r="D55" s="228">
        <f t="shared" ref="D55" si="18">COUNTIF(E3:E38,0)</f>
        <v>13</v>
      </c>
      <c r="E55" s="214"/>
      <c r="F55" s="228">
        <f t="shared" ref="F55" si="19">COUNTIF(G3:G38,0)</f>
        <v>8</v>
      </c>
      <c r="G55" s="214"/>
      <c r="H55" s="228">
        <f t="shared" ref="H55" si="20">COUNTIF(I3:I38,0)</f>
        <v>6</v>
      </c>
      <c r="I55" s="214"/>
      <c r="J55" s="228">
        <f t="shared" ref="J55" si="21">COUNTIF(K3:K38,0)</f>
        <v>13</v>
      </c>
      <c r="K55" s="214"/>
      <c r="L55" s="228">
        <f t="shared" ref="L55" si="22">COUNTIF(M3:M38,0)</f>
        <v>12</v>
      </c>
      <c r="M55" s="229"/>
      <c r="N55" s="228">
        <f t="shared" ref="N55" si="23">COUNTIF(O3:O38,0)</f>
        <v>11</v>
      </c>
      <c r="O55" s="214"/>
      <c r="P55" s="228">
        <f t="shared" ref="P55" si="24">COUNTIF(Q3:Q38,0)</f>
        <v>10</v>
      </c>
      <c r="Q55" s="214"/>
      <c r="R55" s="228">
        <f t="shared" ref="R55" si="25">COUNTIF(S3:S38,0)</f>
        <v>11</v>
      </c>
      <c r="S55" s="214"/>
      <c r="T55" s="228">
        <f t="shared" ref="T55" si="26">COUNTIF(U3:U38,0)</f>
        <v>9</v>
      </c>
      <c r="U55" s="215"/>
    </row>
    <row r="56" spans="1:21" x14ac:dyDescent="0.2">
      <c r="H56" s="230"/>
    </row>
    <row r="57" spans="1:21" ht="15" x14ac:dyDescent="0.2">
      <c r="A57" s="245" t="s">
        <v>373</v>
      </c>
      <c r="B57" s="246">
        <f>COUNTIF(B3:B38,"&lt;66")</f>
        <v>2</v>
      </c>
      <c r="C57" s="247"/>
      <c r="D57" s="246">
        <f>COUNTIF(D3:D38,"&lt;66")</f>
        <v>5</v>
      </c>
      <c r="E57" s="247"/>
      <c r="F57" s="246">
        <f>COUNTIF(F3:F38,"&lt;66")</f>
        <v>5</v>
      </c>
      <c r="G57" s="247"/>
      <c r="H57" s="246">
        <f>COUNTIF(H3:H38,"&lt;66")</f>
        <v>3</v>
      </c>
      <c r="I57" s="247"/>
      <c r="J57" s="246">
        <f>COUNTIF(J3:J38,"&lt;66")</f>
        <v>3</v>
      </c>
      <c r="K57" s="247"/>
      <c r="L57" s="246">
        <f>COUNTIF(L3:L38,"&lt;66")</f>
        <v>6</v>
      </c>
      <c r="M57" s="247"/>
      <c r="N57" s="246">
        <f>COUNTIF(N3:N38,"&lt;66")</f>
        <v>5</v>
      </c>
      <c r="O57" s="247"/>
      <c r="P57" s="246">
        <f>COUNTIF(P3:P38,"&lt;66")</f>
        <v>5</v>
      </c>
      <c r="Q57" s="247"/>
      <c r="R57" s="246">
        <f>COUNTIF(R3:R38,"&lt;66")</f>
        <v>2</v>
      </c>
      <c r="S57" s="247"/>
      <c r="T57" s="246">
        <f>COUNTIF(T3:T38,"&lt;66")</f>
        <v>6</v>
      </c>
      <c r="U57" s="247"/>
    </row>
    <row r="58" spans="1:21" ht="15" x14ac:dyDescent="0.2">
      <c r="A58" s="245" t="s">
        <v>374</v>
      </c>
      <c r="B58" s="246">
        <f>COUNTIFS(B3:B38,"&gt; 66", B3:B38,"&lt; 72")+COUNTIF(B3:B38,"=66")</f>
        <v>9</v>
      </c>
      <c r="C58" s="247"/>
      <c r="D58" s="246">
        <f>COUNTIFS(D3:D38,"&gt; 66", D3:D38,"&lt; 72")+COUNTIF(D3:D38,"=66")</f>
        <v>13</v>
      </c>
      <c r="E58" s="247"/>
      <c r="F58" s="246">
        <f>COUNTIFS(F3:F38,"&gt; 66", F3:F38,"&lt; 72")+COUNTIF(F3:F38,"=66")</f>
        <v>9</v>
      </c>
      <c r="G58" s="247"/>
      <c r="H58" s="246">
        <f>COUNTIFS(H3:H38,"&gt; 66", H3:H38,"&lt; 72")+COUNTIF(H3:H38,"=66")</f>
        <v>7</v>
      </c>
      <c r="I58" s="247"/>
      <c r="J58" s="246">
        <f>COUNTIFS(J3:J38,"&gt; 66", J3:J38,"&lt; 72")+COUNTIF(J3:J38,"=66")</f>
        <v>12</v>
      </c>
      <c r="K58" s="247"/>
      <c r="L58" s="246">
        <f>COUNTIFS(L3:L38,"&gt; 66", L3:L38,"&lt; 72")+COUNTIF(L3:L38,"=66")</f>
        <v>8</v>
      </c>
      <c r="M58" s="247"/>
      <c r="N58" s="246">
        <f>COUNTIFS(N3:N38,"&gt; 66", N3:N38,"&lt; 72")+COUNTIF(N3:N38,"=66")</f>
        <v>12</v>
      </c>
      <c r="O58" s="247"/>
      <c r="P58" s="246">
        <f>COUNTIFS(P3:P38,"&gt; 66", P3:P38,"&lt; 72")+COUNTIF(P3:P38,"=66")</f>
        <v>12</v>
      </c>
      <c r="Q58" s="247"/>
      <c r="R58" s="246">
        <f>COUNTIFS(R3:R38,"&gt; 66", R3:R38,"&lt; 72")+COUNTIF(R3:R38,"=66")</f>
        <v>13</v>
      </c>
      <c r="S58" s="247"/>
      <c r="T58" s="246">
        <f>COUNTIFS(T3:T38,"&gt; 66", T3:T38,"&lt; 72")+COUNTIF(T3:T38,"=66")</f>
        <v>7</v>
      </c>
      <c r="U58" s="247"/>
    </row>
    <row r="59" spans="1:21" ht="15" x14ac:dyDescent="0.2">
      <c r="A59" s="245" t="s">
        <v>375</v>
      </c>
      <c r="B59" s="246">
        <f>COUNTIFS(B3:B38,"&gt; 72", B3:B38,"&lt; 78")+COUNTIF(B3:B38,"=72")</f>
        <v>10</v>
      </c>
      <c r="C59" s="247"/>
      <c r="D59" s="246">
        <f>COUNTIFS(D3:D38,"&gt; 72", D3:D38,"&lt; 78")+COUNTIF(D3:D38,"=72")</f>
        <v>4</v>
      </c>
      <c r="E59" s="247"/>
      <c r="F59" s="246">
        <f>COUNTIFS(F3:F38,"&gt; 72", F3:F38,"&lt; 78")+COUNTIF(F3:F38,"=72")</f>
        <v>4</v>
      </c>
      <c r="G59" s="247"/>
      <c r="H59" s="246">
        <f>COUNTIFS(H3:H38,"&gt; 72", H3:H38,"&lt; 78")+COUNTIF(H3:H38,"=72")</f>
        <v>5</v>
      </c>
      <c r="I59" s="247"/>
      <c r="J59" s="246">
        <f>COUNTIFS(J3:J38,"&gt; 72", J3:J38,"&lt; 78")+COUNTIF(J3:J38,"=72")</f>
        <v>4</v>
      </c>
      <c r="K59" s="247"/>
      <c r="L59" s="246">
        <f>COUNTIFS(L3:L38,"&gt; 72", L3:L38,"&lt; 78")+COUNTIF(L3:L38,"=72")</f>
        <v>6</v>
      </c>
      <c r="M59" s="247"/>
      <c r="N59" s="246">
        <f>COUNTIFS(N3:N38,"&gt; 72", N3:N38,"&lt; 78")+COUNTIF(N3:N38,"=72")</f>
        <v>9</v>
      </c>
      <c r="O59" s="247"/>
      <c r="P59" s="246">
        <f>COUNTIFS(P3:P38,"&gt; 72", P3:P38,"&lt; 78")+COUNTIF(P3:P38,"=72")</f>
        <v>7</v>
      </c>
      <c r="Q59" s="247"/>
      <c r="R59" s="246">
        <f>COUNTIFS(R3:R38,"&gt; 72", R3:R38,"&lt; 78")+COUNTIF(R3:R38,"=72")</f>
        <v>8</v>
      </c>
      <c r="S59" s="247"/>
      <c r="T59" s="246">
        <f>COUNTIFS(T3:T38,"&gt; 72", T3:T38,"&lt; 78")+COUNTIF(T3:T38,"=72")</f>
        <v>4</v>
      </c>
      <c r="U59" s="247"/>
    </row>
    <row r="60" spans="1:21" ht="15" x14ac:dyDescent="0.2">
      <c r="A60" s="245" t="s">
        <v>376</v>
      </c>
      <c r="B60" s="246">
        <f>COUNTIFS(B3:B38,"&gt; 78", B3:B38,"&lt; 84")+COUNTIF(B3:B38,"=78")</f>
        <v>3</v>
      </c>
      <c r="C60" s="247"/>
      <c r="D60" s="246">
        <f>COUNTIFS(D3:D38,"&gt; 78", D3:D38,"&lt; 84")+COUNTIF(D3:D38,"=78")</f>
        <v>4</v>
      </c>
      <c r="E60" s="247"/>
      <c r="F60" s="246">
        <f>COUNTIFS(F3:F38,"&gt; 78", F3:F38,"&lt; 84")+COUNTIF(F3:F38,"=78")</f>
        <v>6</v>
      </c>
      <c r="G60" s="247"/>
      <c r="H60" s="246">
        <f>COUNTIFS(H3:H38,"&gt; 78", H3:H38,"&lt; 84")+COUNTIF(H3:H38,"=78")</f>
        <v>8</v>
      </c>
      <c r="I60" s="247"/>
      <c r="J60" s="246">
        <f>COUNTIFS(J3:J38,"&gt; 78", J3:J38,"&lt; 84")+COUNTIF(J3:J38,"=78")</f>
        <v>8</v>
      </c>
      <c r="K60" s="247"/>
      <c r="L60" s="246">
        <f>COUNTIFS(L3:L38,"&gt; 78", L3:L38,"&lt; 84")+COUNTIF(L3:L38,"=78")</f>
        <v>3</v>
      </c>
      <c r="M60" s="247"/>
      <c r="N60" s="246">
        <f>COUNTIFS(N3:N38,"&gt; 78", N3:N38,"&lt; 84")+COUNTIF(N3:N38,"=78")</f>
        <v>0</v>
      </c>
      <c r="O60" s="247"/>
      <c r="P60" s="246">
        <f>COUNTIFS(P3:P38,"&gt; 78", P3:P38,"&lt; 84")+COUNTIF(P3:P38,"=78")</f>
        <v>3</v>
      </c>
      <c r="Q60" s="247"/>
      <c r="R60" s="246">
        <f>COUNTIFS(R3:R38,"&gt; 78", R3:R38,"&lt; 84")+COUNTIF(R3:R38,"=78")</f>
        <v>2</v>
      </c>
      <c r="S60" s="247"/>
      <c r="T60" s="246">
        <f>COUNTIFS(T3:T38,"&gt; 78", T3:T38,"&lt; 84")+COUNTIF(T3:T38,"=78")</f>
        <v>6</v>
      </c>
      <c r="U60" s="247"/>
    </row>
    <row r="61" spans="1:21" ht="15" x14ac:dyDescent="0.2">
      <c r="A61" s="245" t="s">
        <v>377</v>
      </c>
      <c r="B61" s="246">
        <f>COUNTIFS(B3:B38,"&gt; 84", B3:B38,"&lt; 90")+COUNTIF(B3:B38,"=84")</f>
        <v>2</v>
      </c>
      <c r="C61" s="247"/>
      <c r="D61" s="246">
        <f>COUNTIFS(D3:D38,"&gt; 84", D3:D38,"&lt; 90")+COUNTIF(D3:D38,"=84")</f>
        <v>1</v>
      </c>
      <c r="E61" s="247"/>
      <c r="F61" s="246">
        <f>COUNTIFS(F3:F38,"&gt; 84", F3:F38,"&lt; 90")+COUNTIF(F3:F38,"=84")</f>
        <v>2</v>
      </c>
      <c r="G61" s="247"/>
      <c r="H61" s="246">
        <f>COUNTIFS(H3:H38,"&gt; 84", H3:H38,"&lt; 90")+COUNTIF(H3:H38,"=84")</f>
        <v>4</v>
      </c>
      <c r="I61" s="247"/>
      <c r="J61" s="246">
        <f>COUNTIFS(J3:J38,"&gt; 84", J3:J38,"&lt; 90")+COUNTIF(J3:J38,"=84")</f>
        <v>0</v>
      </c>
      <c r="K61" s="247"/>
      <c r="L61" s="246">
        <f>COUNTIFS(L3:L38,"&gt; 84", L3:L38,"&lt; 90")+COUNTIF(L3:L38,"=84")</f>
        <v>2</v>
      </c>
      <c r="M61" s="247"/>
      <c r="N61" s="246">
        <f>COUNTIFS(N3:N38,"&gt; 84", N3:N38,"&lt; 90")+COUNTIF(N3:N38,"=84")</f>
        <v>1</v>
      </c>
      <c r="O61" s="247"/>
      <c r="P61" s="246">
        <f>COUNTIFS(P3:P38,"&gt; 84", P3:P38,"&lt; 90")+COUNTIF(P3:P38,"=84")</f>
        <v>0</v>
      </c>
      <c r="Q61" s="247"/>
      <c r="R61" s="246">
        <f>COUNTIFS(R3:R38,"&gt; 84", R3:R38,"&lt; 90")+COUNTIF(R3:R38,"=84")</f>
        <v>2</v>
      </c>
      <c r="S61" s="247"/>
      <c r="T61" s="246">
        <f>COUNTIFS(T3:T38,"&gt; 84", T3:T38,"&lt; 90")+COUNTIF(T3:T38,"=84")</f>
        <v>2</v>
      </c>
      <c r="U61" s="247"/>
    </row>
    <row r="62" spans="1:21" ht="15" x14ac:dyDescent="0.2">
      <c r="A62" s="245" t="s">
        <v>378</v>
      </c>
      <c r="B62" s="246">
        <f>COUNTIFS(B3:B38,"&gt; 90", B3:B38,"&lt; 96")+COUNTIF(B3:B38,"=90")</f>
        <v>1</v>
      </c>
      <c r="C62" s="247"/>
      <c r="D62" s="246">
        <f>COUNTIFS(D3:D38,"&gt; 90", D3:D38,"&lt; 96")+COUNTIF(D3:D38,"=90")</f>
        <v>0</v>
      </c>
      <c r="E62" s="247"/>
      <c r="F62" s="246">
        <f>COUNTIFS(F3:F38,"&gt; 90", F3:F38,"&lt; 96")+COUNTIF(F3:F38,"=90")</f>
        <v>1</v>
      </c>
      <c r="G62" s="247"/>
      <c r="H62" s="246">
        <f>COUNTIFS(H3:H38,"&gt; 90", H3:H38,"&lt; 96")+COUNTIF(H3:H38,"=90")</f>
        <v>0</v>
      </c>
      <c r="I62" s="247"/>
      <c r="J62" s="246">
        <f>COUNTIFS(J3:J38,"&gt; 90", J3:J38,"&lt; 96")+COUNTIF(J3:J38,"=90")</f>
        <v>0</v>
      </c>
      <c r="K62" s="247"/>
      <c r="L62" s="246">
        <f>COUNTIFS(L3:L38,"&gt; 90", L3:L38,"&lt; 96")+COUNTIF(L3:L38,"=90")</f>
        <v>1</v>
      </c>
      <c r="M62" s="247"/>
      <c r="N62" s="246">
        <f>COUNTIFS(N3:N38,"&gt; 90", N3:N38,"&lt; 96")+COUNTIF(N3:N38,"=90")</f>
        <v>0</v>
      </c>
      <c r="O62" s="247"/>
      <c r="P62" s="246">
        <f>COUNTIFS(P3:P38,"&gt; 90", P3:P38,"&lt; 96")+COUNTIF(P3:P38,"=90")</f>
        <v>0</v>
      </c>
      <c r="Q62" s="247"/>
      <c r="R62" s="246">
        <f>COUNTIFS(R3:R38,"&gt; 90", R3:R38,"&lt; 96")+COUNTIF(R3:R38,"=90")</f>
        <v>0</v>
      </c>
      <c r="S62" s="247"/>
      <c r="T62" s="246">
        <f>COUNTIFS(T3:T38,"&gt; 90", T3:T38,"&lt; 96")+COUNTIF(T3:T38,"=90")</f>
        <v>1</v>
      </c>
      <c r="U62" s="247"/>
    </row>
    <row r="63" spans="1:21" ht="15" x14ac:dyDescent="0.2">
      <c r="A63" s="245" t="s">
        <v>379</v>
      </c>
      <c r="B63" s="246">
        <f>COUNTIFS(B3:B38,"&gt; 96", B3:B38,"&lt; 102")+COUNTIF(B3:B38,"=96")</f>
        <v>0</v>
      </c>
      <c r="C63" s="247"/>
      <c r="D63" s="246">
        <f>COUNTIFS(D3:D38,"&gt; 96", D3:D38,"&lt; 102")+COUNTIF(D3:D38,"=96")</f>
        <v>0</v>
      </c>
      <c r="E63" s="247"/>
      <c r="F63" s="246">
        <f>COUNTIFS(F3:F38,"&gt; 96", F3:F38,"&lt; 102")+COUNTIF(F3:F38,"=96")</f>
        <v>0</v>
      </c>
      <c r="G63" s="247"/>
      <c r="H63" s="246">
        <f>COUNTIFS(H3:H38,"&gt; 96", H3:H38,"&lt; 102")+COUNTIF(H3:H38,"=96")</f>
        <v>0</v>
      </c>
      <c r="I63" s="247"/>
      <c r="J63" s="246">
        <f>COUNTIFS(J3:J38,"&gt; 96", J3:J38,"&lt; 102")+COUNTIF(J3:J38,"=96")</f>
        <v>0</v>
      </c>
      <c r="K63" s="247"/>
      <c r="L63" s="246">
        <f>COUNTIFS(L3:L38,"&gt; 96", L3:L38,"&lt; 102")+COUNTIF(L3:L38,"=96")</f>
        <v>0</v>
      </c>
      <c r="M63" s="247"/>
      <c r="N63" s="246">
        <f>COUNTIFS(N3:N38,"&gt; 96", N3:N38,"&lt; 102")+COUNTIF(N3:N38,"=96")</f>
        <v>0</v>
      </c>
      <c r="O63" s="247"/>
      <c r="P63" s="246">
        <f>COUNTIFS(P3:P38,"&gt; 96", P3:P38,"&lt; 102")+COUNTIF(P3:P38,"=96")</f>
        <v>0</v>
      </c>
      <c r="Q63" s="247"/>
      <c r="R63" s="246">
        <f>COUNTIFS(R3:R38,"&gt; 96", R3:R38,"&lt; 102")+COUNTIF(R3:R38,"=96")</f>
        <v>0</v>
      </c>
      <c r="S63" s="247"/>
      <c r="T63" s="246">
        <f>COUNTIFS(T3:T38,"&gt; 96", T3:T38,"&lt; 102")+COUNTIF(T3:T38,"=96")</f>
        <v>1</v>
      </c>
      <c r="U63" s="247"/>
    </row>
    <row r="64" spans="1:21" ht="15" x14ac:dyDescent="0.2">
      <c r="A64" s="245" t="s">
        <v>395</v>
      </c>
      <c r="B64" s="246">
        <f>COUNTIFS(B3:B38,"&gt; 102", B3:B38,"&lt; 108")+COUNTIF(B3:B38,"=102")</f>
        <v>0</v>
      </c>
      <c r="C64" s="247"/>
      <c r="D64" s="246">
        <f>COUNTIFS(D3:D38,"&gt; 102", D3:D38,"&lt; 108")+COUNTIF(D3:D38,"=102")</f>
        <v>0</v>
      </c>
      <c r="E64" s="265"/>
      <c r="F64" s="246">
        <f>COUNTIFS(F3:F38,"&gt; 102", F3:F38,"&lt; 108")+COUNTIF(F3:F38,"=102")</f>
        <v>0</v>
      </c>
      <c r="G64" s="265"/>
      <c r="H64" s="246">
        <f>COUNTIFS(H3:H38,"&gt; 102", H3:H38,"&lt; 108")+COUNTIF(H3:H38,"=102")</f>
        <v>0</v>
      </c>
      <c r="I64" s="265"/>
      <c r="J64" s="246">
        <f>COUNTIFS(J3:J38,"&gt; 102", J3:J38,"&lt; 108")+COUNTIF(J3:J38,"=102")</f>
        <v>0</v>
      </c>
      <c r="K64" s="265"/>
      <c r="L64" s="246">
        <f>COUNTIFS(L3:L38,"&gt; 102", L3:L38,"&lt; 108")+COUNTIF(L3:L38,"=102")</f>
        <v>1</v>
      </c>
      <c r="M64" s="265"/>
      <c r="N64" s="246">
        <f>COUNTIFS(N3:N38,"&gt; 102", N3:N38,"&lt; 108")+COUNTIF(N3:N38,"=102")</f>
        <v>0</v>
      </c>
      <c r="O64" s="265"/>
      <c r="P64" s="246">
        <f>COUNTIFS(P3:P38,"&gt; 102", P3:P38,"&lt; 108")+COUNTIF(P3:P38,"=102")</f>
        <v>0</v>
      </c>
      <c r="Q64" s="265"/>
      <c r="R64" s="246">
        <f>COUNTIFS(R3:R38,"&gt; 102", R3:R38,"&lt; 108")+COUNTIF(R3:R38,"=102")</f>
        <v>0</v>
      </c>
      <c r="S64" s="265"/>
      <c r="T64" s="246">
        <f>COUNTIFS(T3:T38,"&gt; 102", T3:T38,"&lt; 108")+COUNTIF(T3:T38,"=102")</f>
        <v>0</v>
      </c>
      <c r="U64" s="265"/>
    </row>
    <row r="66" spans="1:21" ht="15" x14ac:dyDescent="0.2">
      <c r="A66" s="245" t="s">
        <v>423</v>
      </c>
      <c r="B66" s="246">
        <f>COUNTIF('Tutti vs Tutti e Punti contro'!O3:O38,"&lt;66")</f>
        <v>6</v>
      </c>
      <c r="C66" s="247"/>
      <c r="D66" s="246">
        <f>COUNTIF('Tutti vs Tutti e Punti contro'!P3:P38,"&lt;66")</f>
        <v>5</v>
      </c>
      <c r="E66" s="247"/>
      <c r="F66" s="246">
        <f>COUNTIF('Tutti vs Tutti e Punti contro'!Q3:Q38,"&lt;66")</f>
        <v>4</v>
      </c>
      <c r="G66" s="247"/>
      <c r="H66" s="246">
        <f>COUNTIF('Tutti vs Tutti e Punti contro'!R3:R38,"&lt;66")</f>
        <v>6</v>
      </c>
      <c r="I66" s="247"/>
      <c r="J66" s="246">
        <f>COUNTIF('Tutti vs Tutti e Punti contro'!S3:S38,"&lt;66")</f>
        <v>4</v>
      </c>
      <c r="K66" s="247"/>
      <c r="L66" s="246">
        <f>COUNTIF('Tutti vs Tutti e Punti contro'!T3:T38,"&lt;66")</f>
        <v>1</v>
      </c>
      <c r="M66" s="247"/>
      <c r="N66" s="246">
        <f>COUNTIF('Tutti vs Tutti e Punti contro'!U3:U38,"&lt;66")</f>
        <v>4</v>
      </c>
      <c r="O66" s="247"/>
      <c r="P66" s="246">
        <f>COUNTIF('Tutti vs Tutti e Punti contro'!V3:V38,"&lt;66")</f>
        <v>3</v>
      </c>
      <c r="Q66" s="247"/>
      <c r="R66" s="246">
        <f>COUNTIF('Tutti vs Tutti e Punti contro'!W3:W38,"&lt;66")</f>
        <v>5</v>
      </c>
      <c r="S66" s="247"/>
      <c r="T66" s="246">
        <f>COUNTIF('Tutti vs Tutti e Punti contro'!X3:X38,"&lt;66")</f>
        <v>4</v>
      </c>
      <c r="U66" s="247"/>
    </row>
    <row r="67" spans="1:21" ht="15" x14ac:dyDescent="0.2">
      <c r="A67" s="245" t="s">
        <v>424</v>
      </c>
      <c r="B67" s="246">
        <f>COUNTIFS('Tutti vs Tutti e Punti contro'!O3:O38,"&gt; 66", 'Tutti vs Tutti e Punti contro'!O3:O38,"&lt; 72")+COUNTIF('Tutti vs Tutti e Punti contro'!O3:O38,"=66")</f>
        <v>8</v>
      </c>
      <c r="C67" s="247"/>
      <c r="D67" s="246">
        <f>COUNTIFS('Tutti vs Tutti e Punti contro'!P3:P38,"&gt; 66", 'Tutti vs Tutti e Punti contro'!P3:P38,"&lt; 72")+COUNTIF('Tutti vs Tutti e Punti contro'!P3:P38,"=66")</f>
        <v>10</v>
      </c>
      <c r="E67" s="247"/>
      <c r="F67" s="246">
        <f>COUNTIFS('Tutti vs Tutti e Punti contro'!Q3:Q38,"&gt; 66", 'Tutti vs Tutti e Punti contro'!Q3:Q38,"&lt; 72")+COUNTIF('Tutti vs Tutti e Punti contro'!Q3:Q38,"=66")</f>
        <v>13</v>
      </c>
      <c r="G67" s="247"/>
      <c r="H67" s="246">
        <f>COUNTIFS('Tutti vs Tutti e Punti contro'!R3:R38,"&gt; 66", 'Tutti vs Tutti e Punti contro'!R3:R38,"&lt; 72")+COUNTIF('Tutti vs Tutti e Punti contro'!R3:R38,"=66")</f>
        <v>13</v>
      </c>
      <c r="I67" s="247"/>
      <c r="J67" s="246">
        <f>COUNTIFS('Tutti vs Tutti e Punti contro'!S3:S38,"&gt; 66", 'Tutti vs Tutti e Punti contro'!S3:S38,"&lt; 72")+COUNTIF('Tutti vs Tutti e Punti contro'!S3:S38,"=66")</f>
        <v>6</v>
      </c>
      <c r="K67" s="247"/>
      <c r="L67" s="246">
        <f>COUNTIFS('Tutti vs Tutti e Punti contro'!T3:T38,"&gt; 66", 'Tutti vs Tutti e Punti contro'!T3:T38,"&lt; 72")+COUNTIF('Tutti vs Tutti e Punti contro'!T3:T38,"=66")</f>
        <v>14</v>
      </c>
      <c r="M67" s="247"/>
      <c r="N67" s="246">
        <f>COUNTIFS('Tutti vs Tutti e Punti contro'!U3:U38,"&gt; 66", 'Tutti vs Tutti e Punti contro'!U3:U38,"&lt; 72")+COUNTIF('Tutti vs Tutti e Punti contro'!U3:U38,"=66")</f>
        <v>8</v>
      </c>
      <c r="O67" s="247"/>
      <c r="P67" s="246">
        <f>COUNTIFS('Tutti vs Tutti e Punti contro'!V3:V38,"&gt; 66", 'Tutti vs Tutti e Punti contro'!V3:V38,"&lt; 72")+COUNTIF('Tutti vs Tutti e Punti contro'!V3:V38,"=66")</f>
        <v>11</v>
      </c>
      <c r="Q67" s="247"/>
      <c r="R67" s="246">
        <f>COUNTIFS('Tutti vs Tutti e Punti contro'!W3:W38,"&gt; 66", 'Tutti vs Tutti e Punti contro'!W3:W38,"&lt; 72")+COUNTIF('Tutti vs Tutti e Punti contro'!W3:W38,"=66")</f>
        <v>9</v>
      </c>
      <c r="S67" s="247"/>
      <c r="T67" s="246">
        <f>COUNTIFS('Tutti vs Tutti e Punti contro'!X3:X38,"&gt; 66", 'Tutti vs Tutti e Punti contro'!X3:X38,"&lt; 72")+COUNTIF('Tutti vs Tutti e Punti contro'!X3:X38,"=66")</f>
        <v>10</v>
      </c>
      <c r="U67" s="247"/>
    </row>
    <row r="68" spans="1:21" ht="15" x14ac:dyDescent="0.2">
      <c r="A68" s="245" t="s">
        <v>425</v>
      </c>
      <c r="B68" s="246">
        <f>COUNTIFS('Tutti vs Tutti e Punti contro'!O3:O38,"&gt; 72", 'Tutti vs Tutti e Punti contro'!O3:O38,"&lt; 78")+COUNTIF('Tutti vs Tutti e Punti contro'!O3:O38,"=72")</f>
        <v>8</v>
      </c>
      <c r="C68" s="247"/>
      <c r="D68" s="246">
        <f>COUNTIFS('Tutti vs Tutti e Punti contro'!P3:P38,"&gt; 72", 'Tutti vs Tutti e Punti contro'!P3:P38,"&lt; 78")+COUNTIF('Tutti vs Tutti e Punti contro'!P3:P38,"=72")</f>
        <v>8</v>
      </c>
      <c r="E68" s="247"/>
      <c r="F68" s="246">
        <f>COUNTIFS('Tutti vs Tutti e Punti contro'!Q3:Q38,"&gt; 72", 'Tutti vs Tutti e Punti contro'!Q3:Q38,"&lt; 78")+COUNTIF('Tutti vs Tutti e Punti contro'!Q3:Q38,"=72")</f>
        <v>4</v>
      </c>
      <c r="G68" s="247"/>
      <c r="H68" s="246">
        <f>COUNTIFS('Tutti vs Tutti e Punti contro'!R3:R38,"&gt; 72", 'Tutti vs Tutti e Punti contro'!R3:R38,"&lt; 78")+COUNTIF('Tutti vs Tutti e Punti contro'!R3:R38,"=72")</f>
        <v>6</v>
      </c>
      <c r="I68" s="247"/>
      <c r="J68" s="246">
        <f>COUNTIFS('Tutti vs Tutti e Punti contro'!S3:S38,"&gt; 72", 'Tutti vs Tutti e Punti contro'!S3:S38,"&lt; 78")+COUNTIF('Tutti vs Tutti e Punti contro'!S3:S38,"=72")</f>
        <v>8</v>
      </c>
      <c r="K68" s="247"/>
      <c r="L68" s="246">
        <f>COUNTIFS('Tutti vs Tutti e Punti contro'!T3:T38,"&gt; 72", 'Tutti vs Tutti e Punti contro'!T3:T38,"&lt; 78")+COUNTIF('Tutti vs Tutti e Punti contro'!T3:T38,"=72")</f>
        <v>3</v>
      </c>
      <c r="M68" s="247"/>
      <c r="N68" s="246">
        <f>COUNTIFS('Tutti vs Tutti e Punti contro'!U3:U38,"&gt; 72", 'Tutti vs Tutti e Punti contro'!U3:U38,"&lt; 78")+COUNTIF('Tutti vs Tutti e Punti contro'!U3:U38,"=72")</f>
        <v>8</v>
      </c>
      <c r="O68" s="247"/>
      <c r="P68" s="246">
        <f>COUNTIFS('Tutti vs Tutti e Punti contro'!V3:V38,"&gt; 72", 'Tutti vs Tutti e Punti contro'!V3:V38,"&lt; 78")+COUNTIF('Tutti vs Tutti e Punti contro'!V3:V38,"=72")</f>
        <v>7</v>
      </c>
      <c r="Q68" s="247"/>
      <c r="R68" s="246">
        <f>COUNTIFS('Tutti vs Tutti e Punti contro'!W3:W38,"&gt; 72", 'Tutti vs Tutti e Punti contro'!W3:W38,"&lt; 78")+COUNTIF('Tutti vs Tutti e Punti contro'!W3:W38,"=72")</f>
        <v>4</v>
      </c>
      <c r="S68" s="247"/>
      <c r="T68" s="246">
        <f>COUNTIFS('Tutti vs Tutti e Punti contro'!X3:X38,"&gt; 72", 'Tutti vs Tutti e Punti contro'!X3:X38,"&lt; 78")+COUNTIF('Tutti vs Tutti e Punti contro'!X3:X38,"=72")</f>
        <v>5</v>
      </c>
      <c r="U68" s="247"/>
    </row>
    <row r="69" spans="1:21" ht="15" x14ac:dyDescent="0.2">
      <c r="A69" s="245" t="s">
        <v>426</v>
      </c>
      <c r="B69" s="246">
        <f>COUNTIFS('Tutti vs Tutti e Punti contro'!O3:O38,"&gt; 78", 'Tutti vs Tutti e Punti contro'!O3:O38,"&lt; 84")+COUNTIF('Tutti vs Tutti e Punti contro'!O3:O38,"=78")</f>
        <v>5</v>
      </c>
      <c r="C69" s="247"/>
      <c r="D69" s="246">
        <f>COUNTIFS('Tutti vs Tutti e Punti contro'!P3:P38,"&gt; 78", 'Tutti vs Tutti e Punti contro'!P3:P38,"&lt; 84")+COUNTIF('Tutti vs Tutti e Punti contro'!P3:P38,"=78")</f>
        <v>2</v>
      </c>
      <c r="E69" s="247"/>
      <c r="F69" s="246">
        <f>COUNTIFS('Tutti vs Tutti e Punti contro'!Q3:Q38,"&gt; 78", 'Tutti vs Tutti e Punti contro'!Q3:Q38,"&lt; 84")+COUNTIF('Tutti vs Tutti e Punti contro'!Q3:Q38,"=78")</f>
        <v>5</v>
      </c>
      <c r="G69" s="247"/>
      <c r="H69" s="246">
        <f>COUNTIFS('Tutti vs Tutti e Punti contro'!R3:R38,"&gt; 78", 'Tutti vs Tutti e Punti contro'!R3:R38,"&lt; 84")+COUNTIF('Tutti vs Tutti e Punti contro'!R3:R38,"=78")</f>
        <v>0</v>
      </c>
      <c r="I69" s="247"/>
      <c r="J69" s="246">
        <f>COUNTIFS('Tutti vs Tutti e Punti contro'!S3:S38,"&gt; 78", 'Tutti vs Tutti e Punti contro'!S3:S38,"&lt; 84")+COUNTIF('Tutti vs Tutti e Punti contro'!S3:S38,"=78")</f>
        <v>5</v>
      </c>
      <c r="K69" s="247"/>
      <c r="L69" s="246">
        <f>COUNTIFS('Tutti vs Tutti e Punti contro'!T3:T38,"&gt; 78", 'Tutti vs Tutti e Punti contro'!T3:T38,"&lt; 84")+COUNTIF('Tutti vs Tutti e Punti contro'!T3:T38,"=78")</f>
        <v>7</v>
      </c>
      <c r="M69" s="247"/>
      <c r="N69" s="246">
        <f>COUNTIFS('Tutti vs Tutti e Punti contro'!U3:U38,"&gt; 78", 'Tutti vs Tutti e Punti contro'!U3:U38,"&lt; 84")+COUNTIF('Tutti vs Tutti e Punti contro'!U3:U38,"=78")</f>
        <v>3</v>
      </c>
      <c r="O69" s="247"/>
      <c r="P69" s="246">
        <f>COUNTIFS('Tutti vs Tutti e Punti contro'!V3:V38,"&gt; 78", 'Tutti vs Tutti e Punti contro'!V3:V38,"&lt; 84")+COUNTIF('Tutti vs Tutti e Punti contro'!V3:V38,"=78")</f>
        <v>3</v>
      </c>
      <c r="Q69" s="247"/>
      <c r="R69" s="246">
        <f>COUNTIFS('Tutti vs Tutti e Punti contro'!W3:W38,"&gt; 78", 'Tutti vs Tutti e Punti contro'!W3:W38,"&lt; 84")+COUNTIF('Tutti vs Tutti e Punti contro'!W3:W38,"=78")</f>
        <v>7</v>
      </c>
      <c r="S69" s="247"/>
      <c r="T69" s="246">
        <f>COUNTIFS('Tutti vs Tutti e Punti contro'!X3:X38,"&gt; 78", 'Tutti vs Tutti e Punti contro'!X3:X38,"&lt; 84")+COUNTIF('Tutti vs Tutti e Punti contro'!X3:X38,"=78")</f>
        <v>6</v>
      </c>
      <c r="U69" s="247"/>
    </row>
    <row r="70" spans="1:21" ht="15" x14ac:dyDescent="0.2">
      <c r="A70" s="245" t="s">
        <v>427</v>
      </c>
      <c r="B70" s="246">
        <f>COUNTIFS('Tutti vs Tutti e Punti contro'!O3:O38,"&gt; 84", 'Tutti vs Tutti e Punti contro'!O3:O38,"&lt; 90")+COUNTIF('Tutti vs Tutti e Punti contro'!O3:O38,"=84")</f>
        <v>0</v>
      </c>
      <c r="C70" s="247"/>
      <c r="D70" s="246">
        <f>COUNTIFS('Tutti vs Tutti e Punti contro'!P3:P38,"&gt; 84", 'Tutti vs Tutti e Punti contro'!P3:P38,"&lt; 90")+COUNTIF('Tutti vs Tutti e Punti contro'!P3:P38,"=84")</f>
        <v>1</v>
      </c>
      <c r="E70" s="247"/>
      <c r="F70" s="246">
        <f>COUNTIFS('Tutti vs Tutti e Punti contro'!Q3:Q38,"&gt; 84", 'Tutti vs Tutti e Punti contro'!Q3:Q38,"&lt; 90")+COUNTIF('Tutti vs Tutti e Punti contro'!Q3:Q38,"=84")</f>
        <v>0</v>
      </c>
      <c r="G70" s="247"/>
      <c r="H70" s="246">
        <f>COUNTIFS('Tutti vs Tutti e Punti contro'!R3:R38,"&gt; 84", 'Tutti vs Tutti e Punti contro'!R3:R38,"&lt; 90")+COUNTIF('Tutti vs Tutti e Punti contro'!R3:R38,"=84")</f>
        <v>1</v>
      </c>
      <c r="I70" s="247"/>
      <c r="J70" s="246">
        <f>COUNTIFS('Tutti vs Tutti e Punti contro'!S3:S38,"&gt; 84", 'Tutti vs Tutti e Punti contro'!S3:S38,"&lt; 90")+COUNTIF('Tutti vs Tutti e Punti contro'!S3:S38,"=84")</f>
        <v>3</v>
      </c>
      <c r="K70" s="247"/>
      <c r="L70" s="246">
        <f>COUNTIFS('Tutti vs Tutti e Punti contro'!T3:T38,"&gt; 84", 'Tutti vs Tutti e Punti contro'!T3:T38,"&lt; 90")+COUNTIF('Tutti vs Tutti e Punti contro'!T3:T38,"=84")</f>
        <v>2</v>
      </c>
      <c r="M70" s="247"/>
      <c r="N70" s="246">
        <f>COUNTIFS('Tutti vs Tutti e Punti contro'!U3:U38,"&gt; 84", 'Tutti vs Tutti e Punti contro'!U3:U38,"&lt; 90")+COUNTIF('Tutti vs Tutti e Punti contro'!U3:U38,"=84")</f>
        <v>3</v>
      </c>
      <c r="O70" s="247"/>
      <c r="P70" s="246">
        <f>COUNTIFS('Tutti vs Tutti e Punti contro'!V3:V38,"&gt; 84", 'Tutti vs Tutti e Punti contro'!V3:V38,"&lt; 90")+COUNTIF('Tutti vs Tutti e Punti contro'!V3:V38,"=84")</f>
        <v>2</v>
      </c>
      <c r="Q70" s="247"/>
      <c r="R70" s="246">
        <f>COUNTIFS('Tutti vs Tutti e Punti contro'!W3:W38,"&gt; 84", 'Tutti vs Tutti e Punti contro'!W3:W38,"&lt; 90")+COUNTIF('Tutti vs Tutti e Punti contro'!W3:W38,"=84")</f>
        <v>2</v>
      </c>
      <c r="S70" s="247"/>
      <c r="T70" s="246">
        <f>COUNTIFS('Tutti vs Tutti e Punti contro'!X3:X38,"&gt; 84", 'Tutti vs Tutti e Punti contro'!X3:X38,"&lt; 90")+COUNTIF('Tutti vs Tutti e Punti contro'!X3:X38,"=84")</f>
        <v>2</v>
      </c>
      <c r="U70" s="247"/>
    </row>
    <row r="71" spans="1:21" ht="15" x14ac:dyDescent="0.2">
      <c r="A71" s="245" t="s">
        <v>428</v>
      </c>
      <c r="B71" s="246">
        <f>COUNTIFS('Tutti vs Tutti e Punti contro'!O3:O38,"&gt; 90", 'Tutti vs Tutti e Punti contro'!O3:O38,"&lt; 96")+COUNTIF('Tutti vs Tutti e Punti contro'!O3:O38,"=90")</f>
        <v>0</v>
      </c>
      <c r="C71" s="247"/>
      <c r="D71" s="246">
        <f>COUNTIFS('Tutti vs Tutti e Punti contro'!P3:P38,"&gt; 90", 'Tutti vs Tutti e Punti contro'!P3:P38,"&lt; 96")+COUNTIF('Tutti vs Tutti e Punti contro'!P3:P38,"=90")</f>
        <v>0</v>
      </c>
      <c r="E71" s="247"/>
      <c r="F71" s="246">
        <f>COUNTIFS('Tutti vs Tutti e Punti contro'!Q3:Q38,"&gt; 90", 'Tutti vs Tutti e Punti contro'!Q3:Q38,"&lt; 96")+COUNTIF('Tutti vs Tutti e Punti contro'!Q3:Q38,"=90")</f>
        <v>0</v>
      </c>
      <c r="G71" s="247"/>
      <c r="H71" s="246">
        <f>COUNTIFS('Tutti vs Tutti e Punti contro'!R3:R38,"&gt; 90", 'Tutti vs Tutti e Punti contro'!R3:R38,"&lt; 96")+COUNTIF('Tutti vs Tutti e Punti contro'!R3:R38,"=90")</f>
        <v>1</v>
      </c>
      <c r="I71" s="247"/>
      <c r="J71" s="246">
        <f>COUNTIFS('Tutti vs Tutti e Punti contro'!S3:S38,"&gt; 90", 'Tutti vs Tutti e Punti contro'!S3:S38,"&lt; 96")+COUNTIF('Tutti vs Tutti e Punti contro'!S3:S38,"=90")</f>
        <v>1</v>
      </c>
      <c r="K71" s="247"/>
      <c r="L71" s="246">
        <f>COUNTIFS('Tutti vs Tutti e Punti contro'!T3:T38,"&gt; 90", 'Tutti vs Tutti e Punti contro'!T3:T38,"&lt; 96")+COUNTIF('Tutti vs Tutti e Punti contro'!T3:T38,"=90")</f>
        <v>0</v>
      </c>
      <c r="M71" s="247"/>
      <c r="N71" s="246">
        <f>COUNTIFS('Tutti vs Tutti e Punti contro'!U3:U38,"&gt; 90", 'Tutti vs Tutti e Punti contro'!U3:U38,"&lt; 96")+COUNTIF('Tutti vs Tutti e Punti contro'!U3:U38,"=90")</f>
        <v>1</v>
      </c>
      <c r="O71" s="247"/>
      <c r="P71" s="246">
        <f>COUNTIFS('Tutti vs Tutti e Punti contro'!V3:V38,"&gt; 90", 'Tutti vs Tutti e Punti contro'!V3:V38,"&lt; 96")+COUNTIF('Tutti vs Tutti e Punti contro'!V3:V38,"=90")</f>
        <v>1</v>
      </c>
      <c r="Q71" s="247"/>
      <c r="R71" s="246">
        <f>COUNTIFS('Tutti vs Tutti e Punti contro'!W3:W38,"&gt; 90", 'Tutti vs Tutti e Punti contro'!W3:W38,"&lt; 96")+COUNTIF('Tutti vs Tutti e Punti contro'!W3:W38,"=90")</f>
        <v>0</v>
      </c>
      <c r="S71" s="247"/>
      <c r="T71" s="246">
        <f>COUNTIFS('Tutti vs Tutti e Punti contro'!X3:X38,"&gt; 90", 'Tutti vs Tutti e Punti contro'!X3:X38,"&lt; 96")+COUNTIF('Tutti vs Tutti e Punti contro'!X3:X38,"=90")</f>
        <v>0</v>
      </c>
      <c r="U71" s="247"/>
    </row>
    <row r="72" spans="1:21" ht="15" x14ac:dyDescent="0.2">
      <c r="A72" s="245" t="s">
        <v>429</v>
      </c>
      <c r="B72" s="246">
        <f>COUNTIFS('Tutti vs Tutti e Punti contro'!O3:O38,"&gt; 96", 'Tutti vs Tutti e Punti contro'!O3:O38,"&lt; 102")+COUNTIF('Tutti vs Tutti e Punti contro'!O3:O38,"=96")</f>
        <v>0</v>
      </c>
      <c r="C72" s="247"/>
      <c r="D72" s="246">
        <f>COUNTIFS('Tutti vs Tutti e Punti contro'!P3:P38,"&gt; 96", 'Tutti vs Tutti e Punti contro'!P3:P38,"&lt; 102")+COUNTIF('Tutti vs Tutti e Punti contro'!P3:P38,"=96")</f>
        <v>1</v>
      </c>
      <c r="E72" s="247"/>
      <c r="F72" s="246">
        <f>COUNTIFS('Tutti vs Tutti e Punti contro'!Q3:Q38,"&gt; 96", 'Tutti vs Tutti e Punti contro'!Q3:Q38,"&lt; 102")+COUNTIF('Tutti vs Tutti e Punti contro'!Q3:Q38,"=96")</f>
        <v>0</v>
      </c>
      <c r="G72" s="247"/>
      <c r="H72" s="246">
        <f>COUNTIFS('Tutti vs Tutti e Punti contro'!R3:R38,"&gt; 96", 'Tutti vs Tutti e Punti contro'!R3:R38,"&lt; 102")+COUNTIF('Tutti vs Tutti e Punti contro'!R3:R38,"=96")</f>
        <v>0</v>
      </c>
      <c r="I72" s="247"/>
      <c r="J72" s="246">
        <f>COUNTIFS('Tutti vs Tutti e Punti contro'!S3:S38,"&gt; 96", 'Tutti vs Tutti e Punti contro'!S3:S38,"&lt; 102")+COUNTIF('Tutti vs Tutti e Punti contro'!S3:S38,"=96")</f>
        <v>0</v>
      </c>
      <c r="K72" s="247"/>
      <c r="L72" s="246">
        <f>COUNTIFS('Tutti vs Tutti e Punti contro'!T3:T38,"&gt; 96", 'Tutti vs Tutti e Punti contro'!T3:T38,"&lt; 102")+COUNTIF('Tutti vs Tutti e Punti contro'!T3:T38,"=96")</f>
        <v>0</v>
      </c>
      <c r="M72" s="247"/>
      <c r="N72" s="246">
        <f>COUNTIFS('Tutti vs Tutti e Punti contro'!U3:U38,"&gt; 96", 'Tutti vs Tutti e Punti contro'!U3:U38,"&lt; 102")+COUNTIF('Tutti vs Tutti e Punti contro'!U3:U38,"=96")</f>
        <v>0</v>
      </c>
      <c r="O72" s="247"/>
      <c r="P72" s="246">
        <f>COUNTIFS('Tutti vs Tutti e Punti contro'!V3:V38,"&gt; 96", 'Tutti vs Tutti e Punti contro'!V3:V38,"&lt; 102")+COUNTIF('Tutti vs Tutti e Punti contro'!V3:V38,"=96")</f>
        <v>0</v>
      </c>
      <c r="Q72" s="247"/>
      <c r="R72" s="246">
        <f>COUNTIFS('Tutti vs Tutti e Punti contro'!W3:W38,"&gt; 96", 'Tutti vs Tutti e Punti contro'!W3:W38,"&lt; 102")+COUNTIF('Tutti vs Tutti e Punti contro'!W3:W38,"=96")</f>
        <v>0</v>
      </c>
      <c r="S72" s="247"/>
      <c r="T72" s="246">
        <f>COUNTIFS('Tutti vs Tutti e Punti contro'!X3:X38,"&gt; 96", 'Tutti vs Tutti e Punti contro'!X3:X38,"&lt; 102")+COUNTIF('Tutti vs Tutti e Punti contro'!X3:X38,"=96")</f>
        <v>0</v>
      </c>
      <c r="U72" s="247"/>
    </row>
    <row r="73" spans="1:21" ht="15" x14ac:dyDescent="0.2">
      <c r="A73" s="245" t="s">
        <v>430</v>
      </c>
      <c r="B73" s="246">
        <f>COUNTIFS('Tutti vs Tutti e Punti contro'!O3:O38,"&gt; 102", 'Tutti vs Tutti e Punti contro'!O3:O38,"&lt; 108")+COUNTIF('Tutti vs Tutti e Punti contro'!O3:O38,"=102")</f>
        <v>0</v>
      </c>
      <c r="C73" s="247"/>
      <c r="D73" s="246">
        <f>COUNTIFS('Tutti vs Tutti e Punti contro'!P3:P38,"&gt; 102", 'Tutti vs Tutti e Punti contro'!P3:P38,"&lt; 108")+COUNTIF('Tutti vs Tutti e Punti contro'!P3:P38,"=102")</f>
        <v>0</v>
      </c>
      <c r="E73" s="265"/>
      <c r="F73" s="246">
        <f>COUNTIFS('Tutti vs Tutti e Punti contro'!Q3:Q38,"&gt; 102", 'Tutti vs Tutti e Punti contro'!Q3:Q38,"&lt; 108")+COUNTIF('Tutti vs Tutti e Punti contro'!Q3:Q38,"=102")</f>
        <v>1</v>
      </c>
      <c r="G73" s="265"/>
      <c r="H73" s="246">
        <f>COUNTIFS('Tutti vs Tutti e Punti contro'!R3:R38,"&gt; 102", 'Tutti vs Tutti e Punti contro'!R3:R38,"&lt; 108")+COUNTIF('Tutti vs Tutti e Punti contro'!R3:R38,"=102")</f>
        <v>0</v>
      </c>
      <c r="I73" s="265"/>
      <c r="J73" s="246">
        <f>COUNTIFS('Tutti vs Tutti e Punti contro'!S3:S38,"&gt; 102", 'Tutti vs Tutti e Punti contro'!S3:S38,"&lt; 108")+COUNTIF('Tutti vs Tutti e Punti contro'!S3:S38,"=102")</f>
        <v>0</v>
      </c>
      <c r="K73" s="265"/>
      <c r="L73" s="246">
        <f>COUNTIFS('Tutti vs Tutti e Punti contro'!T3:T38,"&gt; 102", 'Tutti vs Tutti e Punti contro'!T3:T38,"&lt; 108")+COUNTIF('Tutti vs Tutti e Punti contro'!T3:T38,"=102")</f>
        <v>0</v>
      </c>
      <c r="M73" s="265"/>
      <c r="N73" s="246">
        <f>COUNTIFS('Tutti vs Tutti e Punti contro'!U3:U38,"&gt; 102", 'Tutti vs Tutti e Punti contro'!U3:U38,"&lt; 108")+COUNTIF('Tutti vs Tutti e Punti contro'!U3:U38,"=102")</f>
        <v>0</v>
      </c>
      <c r="O73" s="265"/>
      <c r="P73" s="246">
        <f>COUNTIFS('Tutti vs Tutti e Punti contro'!V3:V38,"&gt; 102", 'Tutti vs Tutti e Punti contro'!V3:V38,"&lt; 108")+COUNTIF('Tutti vs Tutti e Punti contro'!V3:V38,"=102")</f>
        <v>0</v>
      </c>
      <c r="Q73" s="265"/>
      <c r="R73" s="246">
        <f>COUNTIFS('Tutti vs Tutti e Punti contro'!W3:W38,"&gt; 102", 'Tutti vs Tutti e Punti contro'!W3:W38,"&lt; 108")+COUNTIF('Tutti vs Tutti e Punti contro'!W3:W38,"=102")</f>
        <v>0</v>
      </c>
      <c r="S73" s="265"/>
      <c r="T73" s="246">
        <f>COUNTIFS('Tutti vs Tutti e Punti contro'!X3:X38,"&gt; 102", 'Tutti vs Tutti e Punti contro'!X3:X38,"&lt; 108")+COUNTIF('Tutti vs Tutti e Punti contro'!X3:X38,"=102")</f>
        <v>0</v>
      </c>
      <c r="U73" s="265"/>
    </row>
  </sheetData>
  <mergeCells count="60">
    <mergeCell ref="N1:O1"/>
    <mergeCell ref="P1:Q1"/>
    <mergeCell ref="R1:S1"/>
    <mergeCell ref="T1:U1"/>
    <mergeCell ref="B1:C1"/>
    <mergeCell ref="D1:E1"/>
    <mergeCell ref="F1:G1"/>
    <mergeCell ref="H1:I1"/>
    <mergeCell ref="J1:K1"/>
    <mergeCell ref="L1:M1"/>
    <mergeCell ref="B43:C43"/>
    <mergeCell ref="D43:E43"/>
    <mergeCell ref="F43:G43"/>
    <mergeCell ref="H43:I43"/>
    <mergeCell ref="J43:K43"/>
    <mergeCell ref="L43:M43"/>
    <mergeCell ref="N43:O43"/>
    <mergeCell ref="P43:Q43"/>
    <mergeCell ref="R43:S43"/>
    <mergeCell ref="T43:U43"/>
    <mergeCell ref="B45:C45"/>
    <mergeCell ref="D45:E45"/>
    <mergeCell ref="F45:G45"/>
    <mergeCell ref="H45:I45"/>
    <mergeCell ref="J45:K45"/>
    <mergeCell ref="L45:M45"/>
    <mergeCell ref="N45:O45"/>
    <mergeCell ref="P45:Q45"/>
    <mergeCell ref="R45:S45"/>
    <mergeCell ref="T45:U45"/>
    <mergeCell ref="B46:C46"/>
    <mergeCell ref="D46:E46"/>
    <mergeCell ref="F46:G46"/>
    <mergeCell ref="H46:I46"/>
    <mergeCell ref="J46:K46"/>
    <mergeCell ref="L46:M46"/>
    <mergeCell ref="N46:O46"/>
    <mergeCell ref="P46:Q46"/>
    <mergeCell ref="R46:S46"/>
    <mergeCell ref="T46:U46"/>
    <mergeCell ref="B48:C48"/>
    <mergeCell ref="D48:E48"/>
    <mergeCell ref="F48:G48"/>
    <mergeCell ref="H48:I48"/>
    <mergeCell ref="J48:K48"/>
    <mergeCell ref="L48:M48"/>
    <mergeCell ref="N48:O48"/>
    <mergeCell ref="P48:Q48"/>
    <mergeCell ref="R48:S48"/>
    <mergeCell ref="T48:U48"/>
    <mergeCell ref="B49:C49"/>
    <mergeCell ref="D49:E49"/>
    <mergeCell ref="F49:G49"/>
    <mergeCell ref="H49:I49"/>
    <mergeCell ref="J49:K49"/>
    <mergeCell ref="L49:M49"/>
    <mergeCell ref="N49:O49"/>
    <mergeCell ref="P49:Q49"/>
    <mergeCell ref="R49:S49"/>
    <mergeCell ref="T49:U49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95:P105"/>
  <sheetViews>
    <sheetView zoomScaleNormal="100" workbookViewId="0">
      <selection activeCell="W14" sqref="W14"/>
    </sheetView>
  </sheetViews>
  <sheetFormatPr defaultRowHeight="14.25" x14ac:dyDescent="0.2"/>
  <cols>
    <col min="1" max="1" width="4.5" customWidth="1"/>
    <col min="2" max="2" width="14.375" bestFit="1" customWidth="1"/>
    <col min="5" max="5" width="15" bestFit="1" customWidth="1"/>
    <col min="7" max="7" width="8.625" customWidth="1"/>
    <col min="8" max="8" width="15" bestFit="1" customWidth="1"/>
    <col min="11" max="11" width="13.125" bestFit="1" customWidth="1"/>
    <col min="13" max="13" width="18.5" bestFit="1" customWidth="1"/>
    <col min="16" max="16" width="13.125" bestFit="1" customWidth="1"/>
  </cols>
  <sheetData>
    <row r="95" spans="2:16" ht="15" x14ac:dyDescent="0.25">
      <c r="B95" s="386" t="s">
        <v>293</v>
      </c>
      <c r="C95" s="386"/>
      <c r="E95" s="386" t="s">
        <v>311</v>
      </c>
      <c r="F95" s="386"/>
      <c r="H95" s="386" t="s">
        <v>294</v>
      </c>
      <c r="I95" s="386"/>
      <c r="K95" s="207" t="s">
        <v>353</v>
      </c>
      <c r="M95" s="386" t="s">
        <v>312</v>
      </c>
      <c r="N95" s="386"/>
      <c r="P95" s="207" t="s">
        <v>353</v>
      </c>
    </row>
    <row r="96" spans="2:16" x14ac:dyDescent="0.2">
      <c r="B96" s="208" t="s">
        <v>307</v>
      </c>
      <c r="C96" s="84">
        <f>Punteggio!C39 - FantaCulo!B41</f>
        <v>44.117399999999996</v>
      </c>
      <c r="E96" s="208" t="s">
        <v>307</v>
      </c>
      <c r="F96" s="84">
        <f>Punteggio!C39 - FantaCulo!B41 + Punteggio!B46 - Punteggio!B49</f>
        <v>46.117399999999996</v>
      </c>
      <c r="H96" s="208" t="s">
        <v>287</v>
      </c>
      <c r="I96" s="91">
        <f>Punteggio!I39</f>
        <v>53</v>
      </c>
      <c r="K96" s="93">
        <v>14</v>
      </c>
      <c r="M96" s="209" t="s">
        <v>287</v>
      </c>
      <c r="N96" s="107">
        <f>Punteggio!H39</f>
        <v>2026.5</v>
      </c>
      <c r="P96" s="107">
        <v>25</v>
      </c>
    </row>
    <row r="97" spans="2:16" x14ac:dyDescent="0.2">
      <c r="B97" s="208" t="s">
        <v>287</v>
      </c>
      <c r="C97" s="84">
        <f>Punteggio!I39 - FantaCulo!N41</f>
        <v>44.0062</v>
      </c>
      <c r="E97" s="208" t="s">
        <v>292</v>
      </c>
      <c r="F97" s="84">
        <f>Punteggio!U39 - FantaCulo!AL41 +Punteggio!T46 - Punteggio!T49</f>
        <v>45.329799999999999</v>
      </c>
      <c r="H97" s="208" t="s">
        <v>307</v>
      </c>
      <c r="I97" s="91">
        <f>Punteggio!C39</f>
        <v>49</v>
      </c>
      <c r="K97" s="93">
        <v>1</v>
      </c>
      <c r="M97" s="209" t="s">
        <v>292</v>
      </c>
      <c r="N97" s="107">
        <f>Punteggio!T39</f>
        <v>2021.5</v>
      </c>
      <c r="P97" s="107">
        <v>100.5</v>
      </c>
    </row>
    <row r="98" spans="2:16" x14ac:dyDescent="0.2">
      <c r="B98" s="208" t="s">
        <v>292</v>
      </c>
      <c r="C98" s="84">
        <f>Punteggio!U39 - FantaCulo!AL41</f>
        <v>41.329799999999999</v>
      </c>
      <c r="E98" s="208" t="s">
        <v>287</v>
      </c>
      <c r="F98" s="84">
        <f>Punteggio!I39 - FantaCulo!N41 + Punteggio!H46 - Punteggio!H49</f>
        <v>44.0062</v>
      </c>
      <c r="H98" s="208" t="s">
        <v>286</v>
      </c>
      <c r="I98" s="91">
        <f>Punteggio!G39</f>
        <v>41</v>
      </c>
      <c r="K98" s="93">
        <v>7</v>
      </c>
      <c r="M98" s="209" t="s">
        <v>307</v>
      </c>
      <c r="N98" s="107">
        <f>Punteggio!B39</f>
        <v>2005</v>
      </c>
      <c r="P98" s="107">
        <v>-57.5</v>
      </c>
    </row>
    <row r="99" spans="2:16" x14ac:dyDescent="0.2">
      <c r="B99" s="208" t="s">
        <v>289</v>
      </c>
      <c r="C99" s="84">
        <f>Punteggio!M39 - FantaCulo!V41</f>
        <v>39.552799999999998</v>
      </c>
      <c r="E99" s="208" t="s">
        <v>286</v>
      </c>
      <c r="F99" s="84">
        <f>Punteggio!G39 - FantaCulo!J41 + Punteggio!F46 - Punteggio!F49</f>
        <v>39.441400000000002</v>
      </c>
      <c r="H99" s="208" t="s">
        <v>292</v>
      </c>
      <c r="I99" s="91">
        <f>Punteggio!U39</f>
        <v>40</v>
      </c>
      <c r="K99" s="93">
        <v>19</v>
      </c>
      <c r="M99" s="209" t="s">
        <v>289</v>
      </c>
      <c r="N99" s="107">
        <f>Punteggio!L39</f>
        <v>1982.5</v>
      </c>
      <c r="P99" s="107">
        <v>6</v>
      </c>
    </row>
    <row r="100" spans="2:16" x14ac:dyDescent="0.2">
      <c r="B100" s="208" t="s">
        <v>286</v>
      </c>
      <c r="C100" s="84">
        <f>Punteggio!G39 - FantaCulo!J41</f>
        <v>39.441400000000002</v>
      </c>
      <c r="E100" s="208" t="s">
        <v>288</v>
      </c>
      <c r="F100" s="84">
        <f>Punteggio!K39 - FantaCulo!R41 + Punteggio!J46 - Punteggio!J49</f>
        <v>38.996299999999998</v>
      </c>
      <c r="H100" s="208" t="s">
        <v>289</v>
      </c>
      <c r="I100" s="91">
        <f>Punteggio!M39</f>
        <v>37</v>
      </c>
      <c r="K100" s="93">
        <v>10</v>
      </c>
      <c r="M100" s="209" t="s">
        <v>286</v>
      </c>
      <c r="N100" s="107">
        <f>Punteggio!F39</f>
        <v>1973.5</v>
      </c>
      <c r="P100" s="107">
        <v>-8.5</v>
      </c>
    </row>
    <row r="101" spans="2:16" x14ac:dyDescent="0.2">
      <c r="B101" s="208" t="s">
        <v>288</v>
      </c>
      <c r="C101" s="84">
        <f>Punteggio!K39 - FantaCulo!R41</f>
        <v>36.996299999999998</v>
      </c>
      <c r="E101" s="208" t="s">
        <v>291</v>
      </c>
      <c r="F101" s="84">
        <f>Punteggio!S39 - FantaCulo!AH41 + Punteggio!R46 - Punteggio!R49</f>
        <v>36.8855</v>
      </c>
      <c r="H101" s="208" t="s">
        <v>291</v>
      </c>
      <c r="I101" s="91">
        <f>Punteggio!S39</f>
        <v>36</v>
      </c>
      <c r="K101" s="93">
        <v>-4</v>
      </c>
      <c r="M101" s="209" t="s">
        <v>288</v>
      </c>
      <c r="N101" s="107">
        <f>Punteggio!J39</f>
        <v>1968</v>
      </c>
      <c r="P101" s="107">
        <v>-35</v>
      </c>
    </row>
    <row r="102" spans="2:16" x14ac:dyDescent="0.2">
      <c r="B102" s="208" t="s">
        <v>291</v>
      </c>
      <c r="C102" s="84">
        <f>Punteggio!S39 - FantaCulo!AH41</f>
        <v>34.8855</v>
      </c>
      <c r="E102" s="208" t="s">
        <v>289</v>
      </c>
      <c r="F102" s="84">
        <f>Punteggio!M39 - FantaCulo!V41 + Punteggio!L46 - Punteggio!L49</f>
        <v>36.552799999999998</v>
      </c>
      <c r="H102" s="208" t="s">
        <v>288</v>
      </c>
      <c r="I102" s="91">
        <f>Punteggio!K39</f>
        <v>32</v>
      </c>
      <c r="K102" s="93">
        <v>-10</v>
      </c>
      <c r="M102" s="209" t="s">
        <v>291</v>
      </c>
      <c r="N102" s="107">
        <f>Punteggio!R39</f>
        <v>1952.5</v>
      </c>
      <c r="P102" s="107">
        <v>-17</v>
      </c>
    </row>
    <row r="103" spans="2:16" x14ac:dyDescent="0.2">
      <c r="B103" s="208" t="s">
        <v>290</v>
      </c>
      <c r="C103" s="84">
        <f>Punteggio!Q39 - FantaCulo!AD41</f>
        <v>32.885599999999997</v>
      </c>
      <c r="E103" s="208" t="s">
        <v>308</v>
      </c>
      <c r="F103" s="84">
        <f>Punteggio!O39 - FantaCulo!Z41 + Punteggio!N46 - Punteggio!N49</f>
        <v>33.108199999999997</v>
      </c>
      <c r="H103" s="208" t="s">
        <v>285</v>
      </c>
      <c r="I103" s="91">
        <f>Punteggio!E39</f>
        <v>28</v>
      </c>
      <c r="K103" s="93">
        <v>-2</v>
      </c>
      <c r="M103" s="209" t="s">
        <v>285</v>
      </c>
      <c r="N103" s="107">
        <f>Punteggio!D39</f>
        <v>1910</v>
      </c>
      <c r="P103" s="107">
        <v>-32</v>
      </c>
    </row>
    <row r="104" spans="2:16" x14ac:dyDescent="0.2">
      <c r="B104" s="208" t="s">
        <v>285</v>
      </c>
      <c r="C104" s="84">
        <f>Punteggio!E39 - FantaCulo!F41</f>
        <v>32.441499999999998</v>
      </c>
      <c r="E104" s="208" t="s">
        <v>285</v>
      </c>
      <c r="F104" s="84">
        <f>Punteggio!E39 - FantaCulo!F41 + Punteggio!D46 - Punteggio!D49</f>
        <v>31.441499999999998</v>
      </c>
      <c r="H104" s="208" t="s">
        <v>290</v>
      </c>
      <c r="I104" s="91">
        <f>Punteggio!Q39</f>
        <v>27</v>
      </c>
      <c r="K104" s="93">
        <v>-10</v>
      </c>
      <c r="M104" s="209" t="s">
        <v>290</v>
      </c>
      <c r="N104" s="107">
        <f>Punteggio!P39</f>
        <v>1897</v>
      </c>
      <c r="P104" s="107">
        <v>-88.5</v>
      </c>
    </row>
    <row r="105" spans="2:16" x14ac:dyDescent="0.2">
      <c r="B105" s="208" t="s">
        <v>308</v>
      </c>
      <c r="C105" s="84">
        <f>Punteggio!O39 - FantaCulo!Z41</f>
        <v>31.1082</v>
      </c>
      <c r="E105" s="208" t="s">
        <v>290</v>
      </c>
      <c r="F105" s="84">
        <f>Punteggio!Q39 - FantaCulo!AD41 + Punteggio!P46 - Punteggio!P49</f>
        <v>29.885599999999997</v>
      </c>
      <c r="H105" s="208" t="s">
        <v>308</v>
      </c>
      <c r="I105" s="91">
        <f>Punteggio!O39</f>
        <v>26</v>
      </c>
      <c r="K105" s="93">
        <v>-28</v>
      </c>
      <c r="M105" s="209" t="s">
        <v>308</v>
      </c>
      <c r="N105" s="107">
        <f>Punteggio!N39</f>
        <v>1883</v>
      </c>
      <c r="P105" s="107">
        <v>-208</v>
      </c>
    </row>
  </sheetData>
  <sortState ref="M96:N105">
    <sortCondition descending="1" ref="N96"/>
  </sortState>
  <mergeCells count="4">
    <mergeCell ref="B95:C95"/>
    <mergeCell ref="H95:I95"/>
    <mergeCell ref="E95:F95"/>
    <mergeCell ref="M95:N95"/>
  </mergeCells>
  <pageMargins left="0.7" right="0.7" top="0.75" bottom="0.75" header="0.3" footer="0.3"/>
  <pageSetup orientation="portrait" horizont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U68"/>
  <sheetViews>
    <sheetView zoomScale="110" zoomScaleNormal="110" workbookViewId="0">
      <pane ySplit="1" topLeftCell="A2" activePane="bottomLeft" state="frozen"/>
      <selection pane="bottomLeft" activeCell="V24" sqref="V24"/>
    </sheetView>
  </sheetViews>
  <sheetFormatPr defaultRowHeight="14.25" x14ac:dyDescent="0.2"/>
  <sheetData>
    <row r="1" spans="1:21" ht="15" x14ac:dyDescent="0.25">
      <c r="A1" s="48" t="s">
        <v>268</v>
      </c>
      <c r="B1" s="374" t="s">
        <v>305</v>
      </c>
      <c r="C1" s="375"/>
      <c r="D1" s="376" t="s">
        <v>7</v>
      </c>
      <c r="E1" s="377"/>
      <c r="F1" s="408" t="s">
        <v>315</v>
      </c>
      <c r="G1" s="379"/>
      <c r="H1" s="409" t="s">
        <v>9</v>
      </c>
      <c r="I1" s="381"/>
      <c r="J1" s="410" t="s">
        <v>10</v>
      </c>
      <c r="K1" s="383"/>
      <c r="L1" s="411" t="s">
        <v>267</v>
      </c>
      <c r="M1" s="385"/>
      <c r="N1" s="403" t="s">
        <v>306</v>
      </c>
      <c r="O1" s="367"/>
      <c r="P1" s="404" t="s">
        <v>272</v>
      </c>
      <c r="Q1" s="369"/>
      <c r="R1" s="405" t="s">
        <v>273</v>
      </c>
      <c r="S1" s="371"/>
      <c r="T1" s="406" t="s">
        <v>13</v>
      </c>
      <c r="U1" s="407"/>
    </row>
    <row r="2" spans="1:21" x14ac:dyDescent="0.2">
      <c r="A2" s="88">
        <v>1</v>
      </c>
      <c r="B2" s="399">
        <v>2</v>
      </c>
      <c r="C2" s="391"/>
      <c r="D2" s="399">
        <v>8</v>
      </c>
      <c r="E2" s="391"/>
      <c r="F2" s="390">
        <v>15</v>
      </c>
      <c r="G2" s="391"/>
      <c r="H2" s="396">
        <v>12</v>
      </c>
      <c r="I2" s="396"/>
      <c r="J2" s="390">
        <v>10</v>
      </c>
      <c r="K2" s="391"/>
      <c r="L2" s="390">
        <v>25</v>
      </c>
      <c r="M2" s="391"/>
      <c r="N2" s="392">
        <v>6</v>
      </c>
      <c r="O2" s="393"/>
      <c r="P2" s="390">
        <v>2</v>
      </c>
      <c r="Q2" s="391"/>
      <c r="R2" s="390">
        <v>4</v>
      </c>
      <c r="S2" s="391"/>
      <c r="T2" s="392">
        <v>18</v>
      </c>
      <c r="U2" s="393"/>
    </row>
    <row r="3" spans="1:21" x14ac:dyDescent="0.2">
      <c r="A3" s="88">
        <v>2</v>
      </c>
      <c r="B3" s="400">
        <v>8</v>
      </c>
      <c r="C3" s="393"/>
      <c r="D3" s="399">
        <v>18</v>
      </c>
      <c r="E3" s="391"/>
      <c r="F3" s="390">
        <v>6</v>
      </c>
      <c r="G3" s="391"/>
      <c r="H3" s="396">
        <v>18</v>
      </c>
      <c r="I3" s="396"/>
      <c r="J3" s="390">
        <v>4</v>
      </c>
      <c r="K3" s="391"/>
      <c r="L3" s="390">
        <v>25</v>
      </c>
      <c r="M3" s="391"/>
      <c r="N3" s="390">
        <v>1</v>
      </c>
      <c r="O3" s="391"/>
      <c r="P3" s="390">
        <v>2</v>
      </c>
      <c r="Q3" s="391"/>
      <c r="R3" s="392">
        <v>10</v>
      </c>
      <c r="S3" s="393"/>
      <c r="T3" s="390">
        <v>18</v>
      </c>
      <c r="U3" s="391"/>
    </row>
    <row r="4" spans="1:21" x14ac:dyDescent="0.2">
      <c r="A4" s="88">
        <v>3</v>
      </c>
      <c r="B4" s="400">
        <v>1</v>
      </c>
      <c r="C4" s="393"/>
      <c r="D4" s="399">
        <v>8</v>
      </c>
      <c r="E4" s="391"/>
      <c r="F4" s="392">
        <v>25</v>
      </c>
      <c r="G4" s="393"/>
      <c r="H4" s="399">
        <v>10</v>
      </c>
      <c r="I4" s="391"/>
      <c r="J4" s="390">
        <v>15</v>
      </c>
      <c r="K4" s="391"/>
      <c r="L4" s="397">
        <v>6</v>
      </c>
      <c r="M4" s="398"/>
      <c r="N4" s="390">
        <v>2</v>
      </c>
      <c r="O4" s="391"/>
      <c r="P4" s="392">
        <v>15</v>
      </c>
      <c r="Q4" s="393"/>
      <c r="R4" s="399">
        <v>4</v>
      </c>
      <c r="S4" s="391"/>
      <c r="T4" s="390">
        <v>18</v>
      </c>
      <c r="U4" s="391"/>
    </row>
    <row r="5" spans="1:21" x14ac:dyDescent="0.2">
      <c r="A5" s="88">
        <v>4</v>
      </c>
      <c r="B5" s="399">
        <v>18</v>
      </c>
      <c r="C5" s="391"/>
      <c r="D5" s="399">
        <v>1</v>
      </c>
      <c r="E5" s="391"/>
      <c r="F5" s="392">
        <v>15</v>
      </c>
      <c r="G5" s="393"/>
      <c r="H5" s="400">
        <v>10</v>
      </c>
      <c r="I5" s="393"/>
      <c r="J5" s="390">
        <v>15</v>
      </c>
      <c r="K5" s="391"/>
      <c r="L5" s="400">
        <v>25</v>
      </c>
      <c r="M5" s="398"/>
      <c r="N5" s="390">
        <v>8</v>
      </c>
      <c r="O5" s="391"/>
      <c r="P5" s="390">
        <v>2</v>
      </c>
      <c r="Q5" s="391"/>
      <c r="R5" s="399">
        <v>6</v>
      </c>
      <c r="S5" s="391"/>
      <c r="T5" s="390">
        <v>4</v>
      </c>
      <c r="U5" s="391"/>
    </row>
    <row r="6" spans="1:21" x14ac:dyDescent="0.2">
      <c r="A6" s="88">
        <v>5</v>
      </c>
      <c r="B6" s="399">
        <v>6</v>
      </c>
      <c r="C6" s="391"/>
      <c r="D6" s="397">
        <v>6</v>
      </c>
      <c r="E6" s="398"/>
      <c r="F6" s="390">
        <v>2</v>
      </c>
      <c r="G6" s="391"/>
      <c r="H6" s="399">
        <v>15</v>
      </c>
      <c r="I6" s="391"/>
      <c r="J6" s="390">
        <v>10</v>
      </c>
      <c r="K6" s="391"/>
      <c r="L6" s="400">
        <v>1</v>
      </c>
      <c r="M6" s="393"/>
      <c r="N6" s="397">
        <v>12</v>
      </c>
      <c r="O6" s="398"/>
      <c r="P6" s="390">
        <v>8</v>
      </c>
      <c r="Q6" s="391"/>
      <c r="R6" s="399">
        <v>18</v>
      </c>
      <c r="S6" s="391"/>
      <c r="T6" s="390">
        <v>25</v>
      </c>
      <c r="U6" s="391"/>
    </row>
    <row r="7" spans="1:21" x14ac:dyDescent="0.2">
      <c r="A7" s="88">
        <v>6</v>
      </c>
      <c r="B7" s="399">
        <v>25</v>
      </c>
      <c r="C7" s="391"/>
      <c r="D7" s="399">
        <v>1</v>
      </c>
      <c r="E7" s="391"/>
      <c r="F7" s="390">
        <v>12</v>
      </c>
      <c r="G7" s="391"/>
      <c r="H7" s="399">
        <v>6</v>
      </c>
      <c r="I7" s="391"/>
      <c r="J7" s="392">
        <v>2</v>
      </c>
      <c r="K7" s="393"/>
      <c r="L7" s="400">
        <v>10</v>
      </c>
      <c r="M7" s="393"/>
      <c r="N7" s="397">
        <v>15</v>
      </c>
      <c r="O7" s="398"/>
      <c r="P7" s="390">
        <v>6</v>
      </c>
      <c r="Q7" s="391"/>
      <c r="R7" s="399">
        <v>10</v>
      </c>
      <c r="S7" s="391"/>
      <c r="T7" s="394">
        <v>18</v>
      </c>
      <c r="U7" s="395"/>
    </row>
    <row r="8" spans="1:21" x14ac:dyDescent="0.2">
      <c r="A8" s="88">
        <v>7</v>
      </c>
      <c r="B8" s="400">
        <v>6</v>
      </c>
      <c r="C8" s="393"/>
      <c r="D8" s="392">
        <v>4</v>
      </c>
      <c r="E8" s="393"/>
      <c r="F8" s="392">
        <v>18</v>
      </c>
      <c r="G8" s="393"/>
      <c r="H8" s="399">
        <v>25</v>
      </c>
      <c r="I8" s="391"/>
      <c r="J8" s="390">
        <v>12</v>
      </c>
      <c r="K8" s="391"/>
      <c r="L8" s="399">
        <v>1</v>
      </c>
      <c r="M8" s="391"/>
      <c r="N8" s="390">
        <v>15</v>
      </c>
      <c r="O8" s="391"/>
      <c r="P8" s="390">
        <v>12</v>
      </c>
      <c r="Q8" s="391"/>
      <c r="R8" s="399">
        <v>8</v>
      </c>
      <c r="S8" s="391"/>
      <c r="T8" s="390">
        <v>2</v>
      </c>
      <c r="U8" s="391"/>
    </row>
    <row r="9" spans="1:21" x14ac:dyDescent="0.2">
      <c r="A9" s="88">
        <v>8</v>
      </c>
      <c r="B9" s="399">
        <v>2</v>
      </c>
      <c r="C9" s="391"/>
      <c r="D9" s="392">
        <v>15</v>
      </c>
      <c r="E9" s="393"/>
      <c r="F9" s="390">
        <v>25</v>
      </c>
      <c r="G9" s="391"/>
      <c r="H9" s="390">
        <v>18</v>
      </c>
      <c r="I9" s="391"/>
      <c r="J9" s="390">
        <v>12</v>
      </c>
      <c r="K9" s="391"/>
      <c r="L9" s="399">
        <v>4</v>
      </c>
      <c r="M9" s="391"/>
      <c r="N9" s="390">
        <v>6</v>
      </c>
      <c r="O9" s="391"/>
      <c r="P9" s="390">
        <v>1</v>
      </c>
      <c r="Q9" s="391"/>
      <c r="R9" s="399">
        <v>10</v>
      </c>
      <c r="S9" s="391"/>
      <c r="T9" s="390">
        <v>8</v>
      </c>
      <c r="U9" s="391"/>
    </row>
    <row r="10" spans="1:21" x14ac:dyDescent="0.2">
      <c r="A10" s="88">
        <v>9</v>
      </c>
      <c r="B10" s="400">
        <v>12</v>
      </c>
      <c r="C10" s="393"/>
      <c r="D10" s="392">
        <v>18</v>
      </c>
      <c r="E10" s="393"/>
      <c r="F10" s="390">
        <v>4</v>
      </c>
      <c r="G10" s="391"/>
      <c r="H10" s="392">
        <v>12</v>
      </c>
      <c r="I10" s="393"/>
      <c r="J10" s="390">
        <v>6</v>
      </c>
      <c r="K10" s="391"/>
      <c r="L10" s="399">
        <v>25</v>
      </c>
      <c r="M10" s="391"/>
      <c r="N10" s="390">
        <v>2</v>
      </c>
      <c r="O10" s="391"/>
      <c r="P10" s="390">
        <v>15</v>
      </c>
      <c r="Q10" s="391"/>
      <c r="R10" s="400">
        <v>8</v>
      </c>
      <c r="S10" s="393"/>
      <c r="T10" s="390">
        <v>1</v>
      </c>
      <c r="U10" s="391"/>
    </row>
    <row r="11" spans="1:21" x14ac:dyDescent="0.2">
      <c r="A11" s="88">
        <v>10</v>
      </c>
      <c r="B11" s="400">
        <v>25</v>
      </c>
      <c r="C11" s="393"/>
      <c r="D11" s="392">
        <v>4</v>
      </c>
      <c r="E11" s="393"/>
      <c r="F11" s="390">
        <v>8</v>
      </c>
      <c r="G11" s="391"/>
      <c r="H11" s="390">
        <v>15</v>
      </c>
      <c r="I11" s="391"/>
      <c r="J11" s="390">
        <v>6</v>
      </c>
      <c r="K11" s="391"/>
      <c r="L11" s="399">
        <v>2</v>
      </c>
      <c r="M11" s="391"/>
      <c r="N11" s="390">
        <v>1</v>
      </c>
      <c r="O11" s="391"/>
      <c r="P11" s="390">
        <v>10</v>
      </c>
      <c r="Q11" s="391"/>
      <c r="R11" s="399">
        <v>12</v>
      </c>
      <c r="S11" s="391"/>
      <c r="T11" s="390">
        <v>18</v>
      </c>
      <c r="U11" s="391"/>
    </row>
    <row r="12" spans="1:21" x14ac:dyDescent="0.2">
      <c r="A12" s="88">
        <v>11</v>
      </c>
      <c r="B12" s="399">
        <v>10</v>
      </c>
      <c r="C12" s="391"/>
      <c r="D12" s="392">
        <v>15</v>
      </c>
      <c r="E12" s="393"/>
      <c r="F12" s="392">
        <v>1</v>
      </c>
      <c r="G12" s="393"/>
      <c r="H12" s="390">
        <v>15</v>
      </c>
      <c r="I12" s="391"/>
      <c r="J12" s="390">
        <v>18</v>
      </c>
      <c r="K12" s="391"/>
      <c r="L12" s="399">
        <v>8</v>
      </c>
      <c r="M12" s="391"/>
      <c r="N12" s="390">
        <v>6</v>
      </c>
      <c r="O12" s="391"/>
      <c r="P12" s="392">
        <v>4</v>
      </c>
      <c r="Q12" s="393"/>
      <c r="R12" s="399">
        <v>4</v>
      </c>
      <c r="S12" s="391"/>
      <c r="T12" s="390">
        <v>25</v>
      </c>
      <c r="U12" s="391"/>
    </row>
    <row r="13" spans="1:21" x14ac:dyDescent="0.2">
      <c r="A13" s="88">
        <v>12</v>
      </c>
      <c r="B13" s="399">
        <v>10</v>
      </c>
      <c r="C13" s="391"/>
      <c r="D13" s="390">
        <v>8</v>
      </c>
      <c r="E13" s="391"/>
      <c r="F13" s="390">
        <v>1</v>
      </c>
      <c r="G13" s="391"/>
      <c r="H13" s="392">
        <v>25</v>
      </c>
      <c r="I13" s="393"/>
      <c r="J13" s="390">
        <v>4</v>
      </c>
      <c r="K13" s="391"/>
      <c r="L13" s="400">
        <v>15</v>
      </c>
      <c r="M13" s="398"/>
      <c r="N13" s="392">
        <v>2</v>
      </c>
      <c r="O13" s="393"/>
      <c r="P13" s="390">
        <v>12</v>
      </c>
      <c r="Q13" s="391"/>
      <c r="R13" s="399">
        <v>6</v>
      </c>
      <c r="S13" s="391"/>
      <c r="T13" s="390">
        <v>18</v>
      </c>
      <c r="U13" s="391"/>
    </row>
    <row r="14" spans="1:21" x14ac:dyDescent="0.2">
      <c r="A14" s="88">
        <v>13</v>
      </c>
      <c r="B14" s="400">
        <v>12</v>
      </c>
      <c r="C14" s="393"/>
      <c r="D14" s="392">
        <v>1</v>
      </c>
      <c r="E14" s="393"/>
      <c r="F14" s="390">
        <v>15</v>
      </c>
      <c r="G14" s="391"/>
      <c r="H14" s="390">
        <v>4</v>
      </c>
      <c r="I14" s="391"/>
      <c r="J14" s="390">
        <v>25</v>
      </c>
      <c r="K14" s="391"/>
      <c r="L14" s="399">
        <v>2</v>
      </c>
      <c r="M14" s="391"/>
      <c r="N14" s="390">
        <v>10</v>
      </c>
      <c r="O14" s="391"/>
      <c r="P14" s="390">
        <v>8</v>
      </c>
      <c r="Q14" s="391"/>
      <c r="R14" s="400">
        <v>8</v>
      </c>
      <c r="S14" s="393"/>
      <c r="T14" s="390">
        <v>18</v>
      </c>
      <c r="U14" s="391"/>
    </row>
    <row r="15" spans="1:21" x14ac:dyDescent="0.2">
      <c r="A15" s="88">
        <v>14</v>
      </c>
      <c r="B15" s="399">
        <v>6</v>
      </c>
      <c r="C15" s="391"/>
      <c r="D15" s="390">
        <v>4</v>
      </c>
      <c r="E15" s="391"/>
      <c r="F15" s="390">
        <v>25</v>
      </c>
      <c r="G15" s="391"/>
      <c r="H15" s="390">
        <v>10</v>
      </c>
      <c r="I15" s="391"/>
      <c r="J15" s="392">
        <v>15</v>
      </c>
      <c r="K15" s="393"/>
      <c r="L15" s="400">
        <v>10</v>
      </c>
      <c r="M15" s="398"/>
      <c r="N15" s="390">
        <v>2</v>
      </c>
      <c r="O15" s="391"/>
      <c r="P15" s="390">
        <v>12</v>
      </c>
      <c r="Q15" s="391"/>
      <c r="R15" s="399">
        <v>1</v>
      </c>
      <c r="S15" s="391"/>
      <c r="T15" s="392">
        <v>18</v>
      </c>
      <c r="U15" s="393"/>
    </row>
    <row r="16" spans="1:21" x14ac:dyDescent="0.2">
      <c r="A16" s="88">
        <v>15</v>
      </c>
      <c r="B16" s="399">
        <v>12</v>
      </c>
      <c r="C16" s="391"/>
      <c r="D16" s="392">
        <v>4</v>
      </c>
      <c r="E16" s="393"/>
      <c r="F16" s="392">
        <v>10</v>
      </c>
      <c r="G16" s="393"/>
      <c r="H16" s="390">
        <v>1</v>
      </c>
      <c r="I16" s="391"/>
      <c r="J16" s="390">
        <v>6</v>
      </c>
      <c r="K16" s="391"/>
      <c r="L16" s="399">
        <v>10</v>
      </c>
      <c r="M16" s="391"/>
      <c r="N16" s="390">
        <v>15</v>
      </c>
      <c r="O16" s="391"/>
      <c r="P16" s="390">
        <v>2</v>
      </c>
      <c r="Q16" s="391"/>
      <c r="R16" s="399">
        <v>18</v>
      </c>
      <c r="S16" s="391"/>
      <c r="T16" s="390">
        <v>25</v>
      </c>
      <c r="U16" s="391"/>
    </row>
    <row r="17" spans="1:21" x14ac:dyDescent="0.2">
      <c r="A17" s="88">
        <v>16</v>
      </c>
      <c r="B17" s="400">
        <v>10</v>
      </c>
      <c r="C17" s="398"/>
      <c r="D17" s="390">
        <v>25</v>
      </c>
      <c r="E17" s="391"/>
      <c r="F17" s="392">
        <v>18</v>
      </c>
      <c r="G17" s="393"/>
      <c r="H17" s="390">
        <v>15</v>
      </c>
      <c r="I17" s="391"/>
      <c r="J17" s="390">
        <v>12</v>
      </c>
      <c r="K17" s="391"/>
      <c r="L17" s="399">
        <v>4</v>
      </c>
      <c r="M17" s="391"/>
      <c r="N17" s="390">
        <v>2</v>
      </c>
      <c r="O17" s="391"/>
      <c r="P17" s="390">
        <v>1</v>
      </c>
      <c r="Q17" s="391"/>
      <c r="R17" s="399">
        <v>8</v>
      </c>
      <c r="S17" s="391"/>
      <c r="T17" s="390">
        <v>6</v>
      </c>
      <c r="U17" s="391"/>
    </row>
    <row r="18" spans="1:21" x14ac:dyDescent="0.2">
      <c r="A18" s="88">
        <v>17</v>
      </c>
      <c r="B18" s="399">
        <v>18</v>
      </c>
      <c r="C18" s="391"/>
      <c r="D18" s="390">
        <v>6</v>
      </c>
      <c r="E18" s="391"/>
      <c r="F18" s="390">
        <v>2</v>
      </c>
      <c r="G18" s="391"/>
      <c r="H18" s="392">
        <v>25</v>
      </c>
      <c r="I18" s="393"/>
      <c r="J18" s="392">
        <v>1</v>
      </c>
      <c r="K18" s="393"/>
      <c r="L18" s="399">
        <v>8</v>
      </c>
      <c r="M18" s="391"/>
      <c r="N18" s="390">
        <v>10</v>
      </c>
      <c r="O18" s="391"/>
      <c r="P18" s="390">
        <v>12</v>
      </c>
      <c r="Q18" s="391"/>
      <c r="R18" s="397">
        <v>15</v>
      </c>
      <c r="S18" s="398"/>
      <c r="T18" s="390">
        <v>4</v>
      </c>
      <c r="U18" s="391"/>
    </row>
    <row r="19" spans="1:21" x14ac:dyDescent="0.2">
      <c r="A19" s="88">
        <v>18</v>
      </c>
      <c r="B19" s="400">
        <v>8</v>
      </c>
      <c r="C19" s="398"/>
      <c r="D19" s="390">
        <v>2</v>
      </c>
      <c r="E19" s="391"/>
      <c r="F19" s="399">
        <v>25</v>
      </c>
      <c r="G19" s="391"/>
      <c r="H19" s="392">
        <v>6</v>
      </c>
      <c r="I19" s="393"/>
      <c r="J19" s="392">
        <v>18</v>
      </c>
      <c r="K19" s="393"/>
      <c r="L19" s="399">
        <v>1</v>
      </c>
      <c r="M19" s="391"/>
      <c r="N19" s="390">
        <v>4</v>
      </c>
      <c r="O19" s="391"/>
      <c r="P19" s="390">
        <v>12</v>
      </c>
      <c r="Q19" s="391"/>
      <c r="R19" s="390">
        <v>15</v>
      </c>
      <c r="S19" s="391"/>
      <c r="T19" s="390">
        <v>10</v>
      </c>
      <c r="U19" s="391"/>
    </row>
    <row r="20" spans="1:21" x14ac:dyDescent="0.2">
      <c r="A20" s="88">
        <v>19</v>
      </c>
      <c r="B20" s="400">
        <v>15</v>
      </c>
      <c r="C20" s="393"/>
      <c r="D20" s="390">
        <v>12</v>
      </c>
      <c r="E20" s="391"/>
      <c r="F20" s="399">
        <v>8</v>
      </c>
      <c r="G20" s="391"/>
      <c r="H20" s="392">
        <v>6</v>
      </c>
      <c r="I20" s="393"/>
      <c r="J20" s="390">
        <v>6</v>
      </c>
      <c r="K20" s="391"/>
      <c r="L20" s="400">
        <v>6</v>
      </c>
      <c r="M20" s="393"/>
      <c r="N20" s="390">
        <v>18</v>
      </c>
      <c r="O20" s="391"/>
      <c r="P20" s="390">
        <v>10</v>
      </c>
      <c r="Q20" s="391"/>
      <c r="R20" s="399">
        <v>25</v>
      </c>
      <c r="S20" s="391"/>
      <c r="T20" s="390">
        <v>1</v>
      </c>
      <c r="U20" s="391"/>
    </row>
    <row r="21" spans="1:21" x14ac:dyDescent="0.2">
      <c r="A21" s="88">
        <v>20</v>
      </c>
      <c r="B21" s="400">
        <v>25</v>
      </c>
      <c r="C21" s="393"/>
      <c r="D21" s="390">
        <v>6</v>
      </c>
      <c r="E21" s="391"/>
      <c r="F21" s="399">
        <v>1</v>
      </c>
      <c r="G21" s="391"/>
      <c r="H21" s="390">
        <v>18</v>
      </c>
      <c r="I21" s="391"/>
      <c r="J21" s="392">
        <v>2</v>
      </c>
      <c r="K21" s="393"/>
      <c r="L21" s="399">
        <v>4</v>
      </c>
      <c r="M21" s="391"/>
      <c r="N21" s="390">
        <v>10</v>
      </c>
      <c r="O21" s="391"/>
      <c r="P21" s="401">
        <v>15</v>
      </c>
      <c r="Q21" s="402"/>
      <c r="R21" s="392">
        <v>8</v>
      </c>
      <c r="S21" s="393"/>
      <c r="T21" s="392">
        <v>15</v>
      </c>
      <c r="U21" s="393"/>
    </row>
    <row r="22" spans="1:21" x14ac:dyDescent="0.2">
      <c r="A22" s="88">
        <v>21</v>
      </c>
      <c r="B22" s="397">
        <v>1</v>
      </c>
      <c r="C22" s="398"/>
      <c r="D22" s="390">
        <v>12</v>
      </c>
      <c r="E22" s="391"/>
      <c r="F22" s="399">
        <v>6</v>
      </c>
      <c r="G22" s="391"/>
      <c r="H22" s="390">
        <v>2</v>
      </c>
      <c r="I22" s="391"/>
      <c r="J22" s="392">
        <v>8</v>
      </c>
      <c r="K22" s="393"/>
      <c r="L22" s="399">
        <v>25</v>
      </c>
      <c r="M22" s="391"/>
      <c r="N22" s="392">
        <v>4</v>
      </c>
      <c r="O22" s="393"/>
      <c r="P22" s="399">
        <v>15</v>
      </c>
      <c r="Q22" s="391"/>
      <c r="R22" s="399">
        <v>10</v>
      </c>
      <c r="S22" s="391"/>
      <c r="T22" s="390">
        <v>18</v>
      </c>
      <c r="U22" s="391"/>
    </row>
    <row r="23" spans="1:21" x14ac:dyDescent="0.2">
      <c r="A23" s="88">
        <v>22</v>
      </c>
      <c r="B23" s="396">
        <v>15</v>
      </c>
      <c r="C23" s="391"/>
      <c r="D23" s="390">
        <v>4</v>
      </c>
      <c r="E23" s="391"/>
      <c r="F23" s="399">
        <v>1</v>
      </c>
      <c r="G23" s="391"/>
      <c r="H23" s="390">
        <v>25</v>
      </c>
      <c r="I23" s="391"/>
      <c r="J23" s="392">
        <v>15</v>
      </c>
      <c r="K23" s="393"/>
      <c r="L23" s="399">
        <v>10</v>
      </c>
      <c r="M23" s="391"/>
      <c r="N23" s="392">
        <v>6</v>
      </c>
      <c r="O23" s="393"/>
      <c r="P23" s="390">
        <v>4</v>
      </c>
      <c r="Q23" s="391"/>
      <c r="R23" s="400">
        <v>8</v>
      </c>
      <c r="S23" s="393"/>
      <c r="T23" s="390">
        <v>18</v>
      </c>
      <c r="U23" s="391"/>
    </row>
    <row r="24" spans="1:21" x14ac:dyDescent="0.2">
      <c r="A24" s="88">
        <v>23</v>
      </c>
      <c r="B24" s="396">
        <v>15</v>
      </c>
      <c r="C24" s="391"/>
      <c r="D24" s="390">
        <v>12</v>
      </c>
      <c r="E24" s="391"/>
      <c r="F24" s="392">
        <v>1</v>
      </c>
      <c r="G24" s="393"/>
      <c r="H24" s="390">
        <v>10</v>
      </c>
      <c r="I24" s="391"/>
      <c r="J24" s="390">
        <v>6</v>
      </c>
      <c r="K24" s="391"/>
      <c r="L24" s="399">
        <v>25</v>
      </c>
      <c r="M24" s="391"/>
      <c r="N24" s="392">
        <v>2</v>
      </c>
      <c r="O24" s="393"/>
      <c r="P24" s="392">
        <v>18</v>
      </c>
      <c r="Q24" s="393"/>
      <c r="R24" s="399">
        <v>4</v>
      </c>
      <c r="S24" s="391"/>
      <c r="T24" s="390">
        <v>8</v>
      </c>
      <c r="U24" s="391"/>
    </row>
    <row r="25" spans="1:21" x14ac:dyDescent="0.2">
      <c r="A25" s="88">
        <v>24</v>
      </c>
      <c r="B25" s="397">
        <v>25</v>
      </c>
      <c r="C25" s="393"/>
      <c r="D25" s="397">
        <v>2</v>
      </c>
      <c r="E25" s="398"/>
      <c r="F25" s="390">
        <v>4</v>
      </c>
      <c r="G25" s="391"/>
      <c r="H25" s="392">
        <v>10</v>
      </c>
      <c r="I25" s="393"/>
      <c r="J25" s="399">
        <v>15</v>
      </c>
      <c r="K25" s="391"/>
      <c r="L25" s="390">
        <v>18</v>
      </c>
      <c r="M25" s="391"/>
      <c r="N25" s="390">
        <v>10</v>
      </c>
      <c r="O25" s="391"/>
      <c r="P25" s="390">
        <v>15</v>
      </c>
      <c r="Q25" s="391"/>
      <c r="R25" s="399">
        <v>6</v>
      </c>
      <c r="S25" s="391"/>
      <c r="T25" s="390">
        <v>2</v>
      </c>
      <c r="U25" s="391"/>
    </row>
    <row r="26" spans="1:21" x14ac:dyDescent="0.2">
      <c r="A26" s="88">
        <v>25</v>
      </c>
      <c r="B26" s="396">
        <v>8</v>
      </c>
      <c r="C26" s="391"/>
      <c r="D26" s="390">
        <v>4</v>
      </c>
      <c r="E26" s="391"/>
      <c r="F26" s="392">
        <v>15</v>
      </c>
      <c r="G26" s="393"/>
      <c r="H26" s="390">
        <v>6</v>
      </c>
      <c r="I26" s="391"/>
      <c r="J26" s="400">
        <v>25</v>
      </c>
      <c r="K26" s="393"/>
      <c r="L26" s="392">
        <v>18</v>
      </c>
      <c r="M26" s="393"/>
      <c r="N26" s="399">
        <v>12</v>
      </c>
      <c r="O26" s="396"/>
      <c r="P26" s="390">
        <v>2</v>
      </c>
      <c r="Q26" s="391"/>
      <c r="R26" s="397">
        <v>12</v>
      </c>
      <c r="S26" s="398"/>
      <c r="T26" s="390">
        <v>1</v>
      </c>
      <c r="U26" s="391"/>
    </row>
    <row r="27" spans="1:21" x14ac:dyDescent="0.2">
      <c r="A27" s="88">
        <v>26</v>
      </c>
      <c r="B27" s="396">
        <v>25</v>
      </c>
      <c r="C27" s="391"/>
      <c r="D27" s="390">
        <v>6</v>
      </c>
      <c r="E27" s="391"/>
      <c r="F27" s="390">
        <v>8</v>
      </c>
      <c r="G27" s="391"/>
      <c r="H27" s="392">
        <v>18</v>
      </c>
      <c r="I27" s="393"/>
      <c r="J27" s="392">
        <v>12</v>
      </c>
      <c r="K27" s="393"/>
      <c r="L27" s="392">
        <v>1</v>
      </c>
      <c r="M27" s="393"/>
      <c r="N27" s="400">
        <v>2</v>
      </c>
      <c r="O27" s="398"/>
      <c r="P27" s="390">
        <v>4</v>
      </c>
      <c r="Q27" s="391"/>
      <c r="R27" s="396">
        <v>15</v>
      </c>
      <c r="S27" s="396"/>
      <c r="T27" s="390">
        <v>10</v>
      </c>
      <c r="U27" s="391"/>
    </row>
    <row r="28" spans="1:21" x14ac:dyDescent="0.2">
      <c r="A28" s="88">
        <v>27</v>
      </c>
      <c r="B28" s="396">
        <v>15</v>
      </c>
      <c r="C28" s="391"/>
      <c r="D28" s="390">
        <v>6</v>
      </c>
      <c r="E28" s="391"/>
      <c r="F28" s="396">
        <v>25</v>
      </c>
      <c r="G28" s="396"/>
      <c r="H28" s="390">
        <v>12</v>
      </c>
      <c r="I28" s="391"/>
      <c r="J28" s="390">
        <v>10</v>
      </c>
      <c r="K28" s="391"/>
      <c r="L28" s="390">
        <v>18</v>
      </c>
      <c r="M28" s="391"/>
      <c r="N28" s="399">
        <v>10</v>
      </c>
      <c r="O28" s="391"/>
      <c r="P28" s="390">
        <v>1</v>
      </c>
      <c r="Q28" s="391"/>
      <c r="R28" s="392">
        <v>4</v>
      </c>
      <c r="S28" s="393"/>
      <c r="T28" s="392">
        <v>2</v>
      </c>
      <c r="U28" s="393"/>
    </row>
    <row r="29" spans="1:21" x14ac:dyDescent="0.2">
      <c r="A29" s="88">
        <v>28</v>
      </c>
      <c r="B29" s="396"/>
      <c r="C29" s="391"/>
      <c r="D29" s="399"/>
      <c r="E29" s="391"/>
      <c r="F29" s="390"/>
      <c r="G29" s="391"/>
      <c r="H29" s="392"/>
      <c r="I29" s="393"/>
      <c r="J29" s="390"/>
      <c r="K29" s="391"/>
      <c r="L29" s="390"/>
      <c r="M29" s="391"/>
      <c r="N29" s="400"/>
      <c r="O29" s="398"/>
      <c r="P29" s="390"/>
      <c r="Q29" s="391"/>
      <c r="R29" s="396"/>
      <c r="S29" s="396"/>
      <c r="T29" s="390"/>
      <c r="U29" s="391"/>
    </row>
    <row r="30" spans="1:21" x14ac:dyDescent="0.2">
      <c r="A30" s="88">
        <v>29</v>
      </c>
      <c r="B30" s="396"/>
      <c r="C30" s="391"/>
      <c r="D30" s="399"/>
      <c r="E30" s="396"/>
      <c r="F30" s="390"/>
      <c r="G30" s="391"/>
      <c r="H30" s="390"/>
      <c r="I30" s="391"/>
      <c r="J30" s="390"/>
      <c r="K30" s="391"/>
      <c r="L30" s="390"/>
      <c r="M30" s="391"/>
      <c r="N30" s="399"/>
      <c r="O30" s="391"/>
      <c r="P30" s="390"/>
      <c r="Q30" s="391"/>
      <c r="R30" s="390"/>
      <c r="S30" s="391"/>
      <c r="T30" s="390"/>
      <c r="U30" s="391"/>
    </row>
    <row r="31" spans="1:21" x14ac:dyDescent="0.2">
      <c r="A31" s="88">
        <v>30</v>
      </c>
      <c r="B31" s="396"/>
      <c r="C31" s="391"/>
      <c r="D31" s="390"/>
      <c r="E31" s="391"/>
      <c r="F31" s="390"/>
      <c r="G31" s="391"/>
      <c r="H31" s="390"/>
      <c r="I31" s="391"/>
      <c r="J31" s="390"/>
      <c r="K31" s="391"/>
      <c r="L31" s="390"/>
      <c r="M31" s="391"/>
      <c r="N31" s="399"/>
      <c r="O31" s="391"/>
      <c r="P31" s="390"/>
      <c r="Q31" s="391"/>
      <c r="R31" s="390"/>
      <c r="S31" s="391"/>
      <c r="T31" s="390"/>
      <c r="U31" s="391"/>
    </row>
    <row r="32" spans="1:21" x14ac:dyDescent="0.2">
      <c r="A32" s="88">
        <v>31</v>
      </c>
      <c r="B32" s="396"/>
      <c r="C32" s="391"/>
      <c r="D32" s="390"/>
      <c r="E32" s="391"/>
      <c r="F32" s="399"/>
      <c r="G32" s="396"/>
      <c r="H32" s="390"/>
      <c r="I32" s="391"/>
      <c r="J32" s="390"/>
      <c r="K32" s="391"/>
      <c r="L32" s="390"/>
      <c r="M32" s="391"/>
      <c r="N32" s="399"/>
      <c r="O32" s="391"/>
      <c r="P32" s="390"/>
      <c r="Q32" s="391"/>
      <c r="R32" s="390"/>
      <c r="S32" s="391"/>
      <c r="T32" s="390"/>
      <c r="U32" s="391"/>
    </row>
    <row r="33" spans="1:21" x14ac:dyDescent="0.2">
      <c r="A33" s="88">
        <v>32</v>
      </c>
      <c r="B33" s="396"/>
      <c r="C33" s="396"/>
      <c r="D33" s="390"/>
      <c r="E33" s="391"/>
      <c r="F33" s="399"/>
      <c r="G33" s="391"/>
      <c r="H33" s="390"/>
      <c r="I33" s="391"/>
      <c r="J33" s="390"/>
      <c r="K33" s="391"/>
      <c r="L33" s="390"/>
      <c r="M33" s="391"/>
      <c r="N33" s="399"/>
      <c r="O33" s="391"/>
      <c r="P33" s="390"/>
      <c r="Q33" s="391"/>
      <c r="R33" s="396"/>
      <c r="S33" s="396"/>
      <c r="T33" s="390"/>
      <c r="U33" s="391"/>
    </row>
    <row r="34" spans="1:21" x14ac:dyDescent="0.2">
      <c r="A34" s="88">
        <v>33</v>
      </c>
      <c r="B34" s="396"/>
      <c r="C34" s="391"/>
      <c r="D34" s="390"/>
      <c r="E34" s="391"/>
      <c r="F34" s="396"/>
      <c r="G34" s="396"/>
      <c r="H34" s="390"/>
      <c r="I34" s="391"/>
      <c r="J34" s="390"/>
      <c r="K34" s="391"/>
      <c r="L34" s="390"/>
      <c r="M34" s="391"/>
      <c r="N34" s="390"/>
      <c r="O34" s="391"/>
      <c r="P34" s="396"/>
      <c r="Q34" s="396"/>
      <c r="R34" s="390"/>
      <c r="S34" s="391"/>
      <c r="T34" s="390"/>
      <c r="U34" s="391"/>
    </row>
    <row r="35" spans="1:21" x14ac:dyDescent="0.2">
      <c r="A35" s="88">
        <v>34</v>
      </c>
      <c r="B35" s="396"/>
      <c r="C35" s="391"/>
      <c r="D35" s="390"/>
      <c r="E35" s="391"/>
      <c r="F35" s="396"/>
      <c r="G35" s="396"/>
      <c r="H35" s="390"/>
      <c r="I35" s="391"/>
      <c r="J35" s="390"/>
      <c r="K35" s="391"/>
      <c r="L35" s="390"/>
      <c r="M35" s="391"/>
      <c r="N35" s="390"/>
      <c r="O35" s="391"/>
      <c r="P35" s="396"/>
      <c r="Q35" s="396"/>
      <c r="R35" s="390"/>
      <c r="S35" s="391"/>
      <c r="T35" s="390"/>
      <c r="U35" s="391"/>
    </row>
    <row r="36" spans="1:21" x14ac:dyDescent="0.2">
      <c r="A36" s="88">
        <v>35</v>
      </c>
      <c r="B36" s="396"/>
      <c r="C36" s="391"/>
      <c r="D36" s="396"/>
      <c r="E36" s="396"/>
      <c r="F36" s="390"/>
      <c r="G36" s="391"/>
      <c r="H36" s="390"/>
      <c r="I36" s="391"/>
      <c r="J36" s="396"/>
      <c r="K36" s="396"/>
      <c r="L36" s="390"/>
      <c r="M36" s="391"/>
      <c r="N36" s="390"/>
      <c r="O36" s="391"/>
      <c r="P36" s="390"/>
      <c r="Q36" s="391"/>
      <c r="R36" s="390"/>
      <c r="S36" s="391"/>
      <c r="T36" s="390"/>
      <c r="U36" s="391"/>
    </row>
    <row r="37" spans="1:21" x14ac:dyDescent="0.2">
      <c r="A37" s="88">
        <v>36</v>
      </c>
      <c r="B37" s="396"/>
      <c r="C37" s="391"/>
      <c r="D37" s="396"/>
      <c r="E37" s="396"/>
      <c r="F37" s="390"/>
      <c r="G37" s="391"/>
      <c r="H37" s="396"/>
      <c r="I37" s="396"/>
      <c r="J37" s="390"/>
      <c r="K37" s="391"/>
      <c r="L37" s="390"/>
      <c r="M37" s="391"/>
      <c r="N37" s="390"/>
      <c r="O37" s="391"/>
      <c r="P37" s="390"/>
      <c r="Q37" s="391"/>
      <c r="R37" s="390"/>
      <c r="S37" s="391"/>
      <c r="T37" s="390"/>
      <c r="U37" s="391"/>
    </row>
    <row r="38" spans="1:21" ht="15" x14ac:dyDescent="0.25">
      <c r="A38" s="89" t="s">
        <v>270</v>
      </c>
      <c r="B38" s="389">
        <f>SUM(B2:C37)</f>
        <v>335</v>
      </c>
      <c r="C38" s="388"/>
      <c r="D38" s="387">
        <f>SUM(D2:E37)</f>
        <v>212</v>
      </c>
      <c r="E38" s="388"/>
      <c r="F38" s="387">
        <f t="shared" ref="F38" si="0">SUM(F2:G37)</f>
        <v>296</v>
      </c>
      <c r="G38" s="388"/>
      <c r="H38" s="387">
        <f t="shared" ref="H38" si="1">SUM(H2:I37)</f>
        <v>349</v>
      </c>
      <c r="I38" s="388"/>
      <c r="J38" s="387">
        <f t="shared" ref="J38" si="2">SUM(J2:K37)</f>
        <v>290</v>
      </c>
      <c r="K38" s="388"/>
      <c r="L38" s="387">
        <f t="shared" ref="L38" si="3">SUM(L2:M37)</f>
        <v>307</v>
      </c>
      <c r="M38" s="388"/>
      <c r="N38" s="387">
        <f t="shared" ref="N38" si="4">SUM(N2:O37)</f>
        <v>193</v>
      </c>
      <c r="O38" s="388"/>
      <c r="P38" s="387">
        <f t="shared" ref="P38" si="5">SUM(P2:Q37)</f>
        <v>220</v>
      </c>
      <c r="Q38" s="388"/>
      <c r="R38" s="387">
        <f t="shared" ref="R38" si="6">SUM(R2:S37)</f>
        <v>257</v>
      </c>
      <c r="S38" s="388"/>
      <c r="T38" s="387">
        <f t="shared" ref="T38" si="7">SUM(T2:U37)</f>
        <v>329</v>
      </c>
      <c r="U38" s="388"/>
    </row>
    <row r="66" spans="1:21" ht="15" x14ac:dyDescent="0.25">
      <c r="A66" s="94" t="s">
        <v>299</v>
      </c>
      <c r="B66" s="412">
        <f>COUNTIF(B2:C37,25)</f>
        <v>5</v>
      </c>
      <c r="C66" s="412"/>
      <c r="D66" s="412">
        <f t="shared" ref="D66" si="8">COUNTIF(D2:E37,25)</f>
        <v>1</v>
      </c>
      <c r="E66" s="412"/>
      <c r="F66" s="412">
        <f t="shared" ref="F66" si="9">COUNTIF(F2:G37,25)</f>
        <v>5</v>
      </c>
      <c r="G66" s="412"/>
      <c r="H66" s="412">
        <f t="shared" ref="H66" si="10">COUNTIF(H2:I37,25)</f>
        <v>4</v>
      </c>
      <c r="I66" s="412"/>
      <c r="J66" s="412">
        <f t="shared" ref="J66" si="11">COUNTIF(J2:K37,25)</f>
        <v>2</v>
      </c>
      <c r="K66" s="412"/>
      <c r="L66" s="412">
        <f t="shared" ref="L66" si="12">COUNTIF(L2:M37,25)</f>
        <v>6</v>
      </c>
      <c r="M66" s="412"/>
      <c r="N66" s="412">
        <f t="shared" ref="N66" si="13">COUNTIF(N2:O37,25)</f>
        <v>0</v>
      </c>
      <c r="O66" s="412"/>
      <c r="P66" s="412">
        <f t="shared" ref="P66" si="14">COUNTIF(P2:Q37,25)</f>
        <v>0</v>
      </c>
      <c r="Q66" s="412"/>
      <c r="R66" s="412">
        <f t="shared" ref="R66" si="15">COUNTIF(R2:S37,25)</f>
        <v>1</v>
      </c>
      <c r="S66" s="412"/>
      <c r="T66" s="412">
        <f t="shared" ref="T66" si="16">COUNTIF(T2:U37,25)</f>
        <v>3</v>
      </c>
      <c r="U66" s="412"/>
    </row>
    <row r="67" spans="1:21" ht="15" x14ac:dyDescent="0.25">
      <c r="A67" s="95" t="s">
        <v>300</v>
      </c>
      <c r="B67" s="412">
        <f>COUNTIF(B2:C37,18)</f>
        <v>2</v>
      </c>
      <c r="C67" s="412"/>
      <c r="D67" s="412">
        <f t="shared" ref="D67" si="17">COUNTIF(D2:E37,18)</f>
        <v>2</v>
      </c>
      <c r="E67" s="412"/>
      <c r="F67" s="412">
        <f t="shared" ref="F67" si="18">COUNTIF(F2:G37,18)</f>
        <v>2</v>
      </c>
      <c r="G67" s="412"/>
      <c r="H67" s="412">
        <f t="shared" ref="H67" si="19">COUNTIF(H2:I37,18)</f>
        <v>4</v>
      </c>
      <c r="I67" s="412"/>
      <c r="J67" s="412">
        <f t="shared" ref="J67" si="20">COUNTIF(J2:K37,18)</f>
        <v>2</v>
      </c>
      <c r="K67" s="412"/>
      <c r="L67" s="412">
        <f t="shared" ref="L67" si="21">COUNTIF(L2:M37,18)</f>
        <v>3</v>
      </c>
      <c r="M67" s="412"/>
      <c r="N67" s="412">
        <f t="shared" ref="N67" si="22">COUNTIF(N2:O37,18)</f>
        <v>1</v>
      </c>
      <c r="O67" s="412"/>
      <c r="P67" s="412">
        <f t="shared" ref="P67" si="23">COUNTIF(P2:Q37,18)</f>
        <v>1</v>
      </c>
      <c r="Q67" s="412"/>
      <c r="R67" s="412">
        <f t="shared" ref="R67" si="24">COUNTIF(R2:S37,18)</f>
        <v>2</v>
      </c>
      <c r="S67" s="412"/>
      <c r="T67" s="412">
        <f t="shared" ref="T67" si="25">COUNTIF(T2:U37,18)</f>
        <v>10</v>
      </c>
      <c r="U67" s="412"/>
    </row>
    <row r="68" spans="1:21" ht="15" x14ac:dyDescent="0.25">
      <c r="A68" s="96" t="s">
        <v>301</v>
      </c>
      <c r="B68" s="412">
        <f>COUNTIF(B2:C37,15)</f>
        <v>4</v>
      </c>
      <c r="C68" s="412"/>
      <c r="D68" s="412">
        <f t="shared" ref="D68" si="26">COUNTIF(D2:E37,15)</f>
        <v>2</v>
      </c>
      <c r="E68" s="412"/>
      <c r="F68" s="412">
        <f t="shared" ref="F68" si="27">COUNTIF(F2:G37,15)</f>
        <v>4</v>
      </c>
      <c r="G68" s="412"/>
      <c r="H68" s="412">
        <f t="shared" ref="H68" si="28">COUNTIF(H2:I37,15)</f>
        <v>4</v>
      </c>
      <c r="I68" s="412"/>
      <c r="J68" s="412">
        <f t="shared" ref="J68" si="29">COUNTIF(J2:K37,15)</f>
        <v>5</v>
      </c>
      <c r="K68" s="412"/>
      <c r="L68" s="412">
        <f t="shared" ref="L68" si="30">COUNTIF(L2:M37,15)</f>
        <v>1</v>
      </c>
      <c r="M68" s="412"/>
      <c r="N68" s="412">
        <f t="shared" ref="N68" si="31">COUNTIF(N2:O37,15)</f>
        <v>3</v>
      </c>
      <c r="O68" s="412"/>
      <c r="P68" s="412">
        <f t="shared" ref="P68" si="32">COUNTIF(P2:Q37,15)</f>
        <v>5</v>
      </c>
      <c r="Q68" s="412"/>
      <c r="R68" s="412">
        <f t="shared" ref="R68" si="33">COUNTIF(R2:S37,15)</f>
        <v>3</v>
      </c>
      <c r="S68" s="412"/>
      <c r="T68" s="412">
        <f t="shared" ref="T68" si="34">COUNTIF(T2:U37,15)</f>
        <v>1</v>
      </c>
      <c r="U68" s="412"/>
    </row>
  </sheetData>
  <sortState ref="A1:U37">
    <sortCondition descending="1" ref="B1"/>
  </sortState>
  <mergeCells count="410">
    <mergeCell ref="T68:U68"/>
    <mergeCell ref="B68:C68"/>
    <mergeCell ref="D68:E68"/>
    <mergeCell ref="F68:G68"/>
    <mergeCell ref="H68:I68"/>
    <mergeCell ref="J68:K68"/>
    <mergeCell ref="L68:M68"/>
    <mergeCell ref="N68:O68"/>
    <mergeCell ref="P68:Q68"/>
    <mergeCell ref="R68:S68"/>
    <mergeCell ref="T66:U66"/>
    <mergeCell ref="B67:C67"/>
    <mergeCell ref="D67:E67"/>
    <mergeCell ref="F67:G67"/>
    <mergeCell ref="H67:I67"/>
    <mergeCell ref="J67:K67"/>
    <mergeCell ref="L67:M67"/>
    <mergeCell ref="N67:O67"/>
    <mergeCell ref="P67:Q67"/>
    <mergeCell ref="R67:S67"/>
    <mergeCell ref="T67:U67"/>
    <mergeCell ref="B66:C66"/>
    <mergeCell ref="D66:E66"/>
    <mergeCell ref="F66:G66"/>
    <mergeCell ref="H66:I66"/>
    <mergeCell ref="J66:K66"/>
    <mergeCell ref="L66:M66"/>
    <mergeCell ref="N66:O66"/>
    <mergeCell ref="P66:Q66"/>
    <mergeCell ref="R66:S66"/>
    <mergeCell ref="N1:O1"/>
    <mergeCell ref="P1:Q1"/>
    <mergeCell ref="R1:S1"/>
    <mergeCell ref="T1:U1"/>
    <mergeCell ref="B2:C2"/>
    <mergeCell ref="B3:C3"/>
    <mergeCell ref="B1:C1"/>
    <mergeCell ref="D1:E1"/>
    <mergeCell ref="F1:G1"/>
    <mergeCell ref="H1:I1"/>
    <mergeCell ref="J1:K1"/>
    <mergeCell ref="L1:M1"/>
    <mergeCell ref="N2:O2"/>
    <mergeCell ref="N3:O3"/>
    <mergeCell ref="B20:C20"/>
    <mergeCell ref="B21:C21"/>
    <mergeCell ref="B10:C10"/>
    <mergeCell ref="B11:C11"/>
    <mergeCell ref="B12:C12"/>
    <mergeCell ref="B13:C13"/>
    <mergeCell ref="B14:C14"/>
    <mergeCell ref="B15:C15"/>
    <mergeCell ref="B4:C4"/>
    <mergeCell ref="B5:C5"/>
    <mergeCell ref="B6:C6"/>
    <mergeCell ref="B7:C7"/>
    <mergeCell ref="B8:C8"/>
    <mergeCell ref="B9:C9"/>
    <mergeCell ref="B34:C34"/>
    <mergeCell ref="B35:C35"/>
    <mergeCell ref="B36:C36"/>
    <mergeCell ref="B37:C37"/>
    <mergeCell ref="D4:E4"/>
    <mergeCell ref="D5:E5"/>
    <mergeCell ref="D6:E6"/>
    <mergeCell ref="D7:E7"/>
    <mergeCell ref="B28:C28"/>
    <mergeCell ref="B29:C29"/>
    <mergeCell ref="B30:C30"/>
    <mergeCell ref="B31:C31"/>
    <mergeCell ref="B32:C32"/>
    <mergeCell ref="B33:C33"/>
    <mergeCell ref="B22:C22"/>
    <mergeCell ref="B23:C23"/>
    <mergeCell ref="B24:C24"/>
    <mergeCell ref="B25:C25"/>
    <mergeCell ref="B26:C26"/>
    <mergeCell ref="B27:C27"/>
    <mergeCell ref="B16:C16"/>
    <mergeCell ref="B17:C17"/>
    <mergeCell ref="B18:C18"/>
    <mergeCell ref="B19:C19"/>
    <mergeCell ref="D11:E11"/>
    <mergeCell ref="D12:E12"/>
    <mergeCell ref="D13:E13"/>
    <mergeCell ref="D2:E2"/>
    <mergeCell ref="D3:E3"/>
    <mergeCell ref="F2:G2"/>
    <mergeCell ref="F3:G3"/>
    <mergeCell ref="J2:K2"/>
    <mergeCell ref="J3:K3"/>
    <mergeCell ref="F4:G4"/>
    <mergeCell ref="F5:G5"/>
    <mergeCell ref="F6:G6"/>
    <mergeCell ref="F7:G7"/>
    <mergeCell ref="F8:G8"/>
    <mergeCell ref="F9:G9"/>
    <mergeCell ref="D8:E8"/>
    <mergeCell ref="D9:E9"/>
    <mergeCell ref="D10:E10"/>
    <mergeCell ref="H11:I11"/>
    <mergeCell ref="H12:I12"/>
    <mergeCell ref="H13:I13"/>
    <mergeCell ref="J4:K4"/>
    <mergeCell ref="J5:K5"/>
    <mergeCell ref="J6:K6"/>
    <mergeCell ref="D35:E35"/>
    <mergeCell ref="D36:E36"/>
    <mergeCell ref="D37:E37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20:E20"/>
    <mergeCell ref="D21:E21"/>
    <mergeCell ref="D22:E22"/>
    <mergeCell ref="D23:E23"/>
    <mergeCell ref="D24:E24"/>
    <mergeCell ref="D25:E25"/>
    <mergeCell ref="D14:E14"/>
    <mergeCell ref="D15:E15"/>
    <mergeCell ref="D16:E16"/>
    <mergeCell ref="D17:E17"/>
    <mergeCell ref="D18:E18"/>
    <mergeCell ref="D19:E19"/>
    <mergeCell ref="F37:G37"/>
    <mergeCell ref="H2:I2"/>
    <mergeCell ref="H3:I3"/>
    <mergeCell ref="H4:I4"/>
    <mergeCell ref="H5:I5"/>
    <mergeCell ref="H6:I6"/>
    <mergeCell ref="H7:I7"/>
    <mergeCell ref="F28:G28"/>
    <mergeCell ref="F29:G29"/>
    <mergeCell ref="F30:G30"/>
    <mergeCell ref="F31:G31"/>
    <mergeCell ref="F32:G32"/>
    <mergeCell ref="F33:G33"/>
    <mergeCell ref="F22:G22"/>
    <mergeCell ref="F23:G23"/>
    <mergeCell ref="F24:G24"/>
    <mergeCell ref="F25:G25"/>
    <mergeCell ref="F26:G26"/>
    <mergeCell ref="H35:I35"/>
    <mergeCell ref="H36:I36"/>
    <mergeCell ref="H37:I37"/>
    <mergeCell ref="F27:G27"/>
    <mergeCell ref="F16:G16"/>
    <mergeCell ref="F17:G17"/>
    <mergeCell ref="H8:I8"/>
    <mergeCell ref="H9:I9"/>
    <mergeCell ref="H10:I10"/>
    <mergeCell ref="F34:G34"/>
    <mergeCell ref="F35:G35"/>
    <mergeCell ref="F36:G36"/>
    <mergeCell ref="F18:G18"/>
    <mergeCell ref="F19:G19"/>
    <mergeCell ref="F20:G20"/>
    <mergeCell ref="F21:G21"/>
    <mergeCell ref="F10:G10"/>
    <mergeCell ref="F11:G11"/>
    <mergeCell ref="F12:G12"/>
    <mergeCell ref="F13:G13"/>
    <mergeCell ref="F14:G14"/>
    <mergeCell ref="F15:G15"/>
    <mergeCell ref="J7:K7"/>
    <mergeCell ref="J8:K8"/>
    <mergeCell ref="J9:K9"/>
    <mergeCell ref="H14:I14"/>
    <mergeCell ref="H15:I15"/>
    <mergeCell ref="H16:I16"/>
    <mergeCell ref="H32:I32"/>
    <mergeCell ref="H33:I33"/>
    <mergeCell ref="H34:I34"/>
    <mergeCell ref="H20:I20"/>
    <mergeCell ref="H21:I21"/>
    <mergeCell ref="H22:I22"/>
    <mergeCell ref="H23:I23"/>
    <mergeCell ref="H24:I24"/>
    <mergeCell ref="H25:I25"/>
    <mergeCell ref="H26:I26"/>
    <mergeCell ref="H27:I27"/>
    <mergeCell ref="H28:I28"/>
    <mergeCell ref="H29:I29"/>
    <mergeCell ref="H30:I30"/>
    <mergeCell ref="H31:I31"/>
    <mergeCell ref="H17:I17"/>
    <mergeCell ref="H18:I18"/>
    <mergeCell ref="H19:I19"/>
    <mergeCell ref="J37:K37"/>
    <mergeCell ref="L2:M2"/>
    <mergeCell ref="L3:M3"/>
    <mergeCell ref="L4:M4"/>
    <mergeCell ref="L5:M5"/>
    <mergeCell ref="L6:M6"/>
    <mergeCell ref="L7:M7"/>
    <mergeCell ref="J28:K28"/>
    <mergeCell ref="J29:K29"/>
    <mergeCell ref="J30:K30"/>
    <mergeCell ref="J31:K31"/>
    <mergeCell ref="J32:K32"/>
    <mergeCell ref="J33:K33"/>
    <mergeCell ref="J22:K22"/>
    <mergeCell ref="J23:K23"/>
    <mergeCell ref="J24:K24"/>
    <mergeCell ref="J25:K25"/>
    <mergeCell ref="J26:K26"/>
    <mergeCell ref="J27:K27"/>
    <mergeCell ref="J16:K16"/>
    <mergeCell ref="J17:K17"/>
    <mergeCell ref="J18:K18"/>
    <mergeCell ref="J19:K19"/>
    <mergeCell ref="J20:K20"/>
    <mergeCell ref="L8:M8"/>
    <mergeCell ref="L9:M9"/>
    <mergeCell ref="L10:M10"/>
    <mergeCell ref="L11:M11"/>
    <mergeCell ref="L12:M12"/>
    <mergeCell ref="L13:M13"/>
    <mergeCell ref="J34:K34"/>
    <mergeCell ref="J35:K35"/>
    <mergeCell ref="J36:K36"/>
    <mergeCell ref="J21:K21"/>
    <mergeCell ref="J10:K10"/>
    <mergeCell ref="J11:K11"/>
    <mergeCell ref="J12:K12"/>
    <mergeCell ref="J13:K13"/>
    <mergeCell ref="J14:K14"/>
    <mergeCell ref="J15:K15"/>
    <mergeCell ref="L20:M20"/>
    <mergeCell ref="L21:M21"/>
    <mergeCell ref="L22:M22"/>
    <mergeCell ref="L23:M23"/>
    <mergeCell ref="L24:M24"/>
    <mergeCell ref="L25:M25"/>
    <mergeCell ref="L14:M14"/>
    <mergeCell ref="L15:M15"/>
    <mergeCell ref="L16:M16"/>
    <mergeCell ref="L17:M17"/>
    <mergeCell ref="L18:M18"/>
    <mergeCell ref="L19:M19"/>
    <mergeCell ref="L32:M32"/>
    <mergeCell ref="L33:M33"/>
    <mergeCell ref="L34:M34"/>
    <mergeCell ref="L35:M35"/>
    <mergeCell ref="L36:M36"/>
    <mergeCell ref="L37:M37"/>
    <mergeCell ref="L26:M26"/>
    <mergeCell ref="L27:M27"/>
    <mergeCell ref="L28:M28"/>
    <mergeCell ref="L29:M29"/>
    <mergeCell ref="L30:M30"/>
    <mergeCell ref="L31:M31"/>
    <mergeCell ref="N8:O8"/>
    <mergeCell ref="N9:O9"/>
    <mergeCell ref="N10:O10"/>
    <mergeCell ref="N11:O11"/>
    <mergeCell ref="N12:O12"/>
    <mergeCell ref="N13:O13"/>
    <mergeCell ref="N25:O25"/>
    <mergeCell ref="N32:O32"/>
    <mergeCell ref="N33:O33"/>
    <mergeCell ref="N34:O34"/>
    <mergeCell ref="N35:O35"/>
    <mergeCell ref="N36:O36"/>
    <mergeCell ref="N37:O37"/>
    <mergeCell ref="N26:O26"/>
    <mergeCell ref="N27:O27"/>
    <mergeCell ref="N28:O28"/>
    <mergeCell ref="N29:O29"/>
    <mergeCell ref="N4:O4"/>
    <mergeCell ref="N5:O5"/>
    <mergeCell ref="N6:O6"/>
    <mergeCell ref="N7:O7"/>
    <mergeCell ref="N20:O20"/>
    <mergeCell ref="N21:O21"/>
    <mergeCell ref="N22:O22"/>
    <mergeCell ref="N23:O23"/>
    <mergeCell ref="N24:O24"/>
    <mergeCell ref="N14:O14"/>
    <mergeCell ref="N15:O15"/>
    <mergeCell ref="N16:O16"/>
    <mergeCell ref="N17:O17"/>
    <mergeCell ref="N18:O18"/>
    <mergeCell ref="N19:O19"/>
    <mergeCell ref="N30:O30"/>
    <mergeCell ref="N31:O31"/>
    <mergeCell ref="P8:Q8"/>
    <mergeCell ref="P9:Q9"/>
    <mergeCell ref="P10:Q10"/>
    <mergeCell ref="P11:Q11"/>
    <mergeCell ref="P12:Q12"/>
    <mergeCell ref="P13:Q13"/>
    <mergeCell ref="P2:Q2"/>
    <mergeCell ref="P3:Q3"/>
    <mergeCell ref="P4:Q4"/>
    <mergeCell ref="P5:Q5"/>
    <mergeCell ref="P6:Q6"/>
    <mergeCell ref="P7:Q7"/>
    <mergeCell ref="P20:Q20"/>
    <mergeCell ref="P21:Q21"/>
    <mergeCell ref="P22:Q22"/>
    <mergeCell ref="P23:Q23"/>
    <mergeCell ref="P24:Q24"/>
    <mergeCell ref="P25:Q25"/>
    <mergeCell ref="P14:Q14"/>
    <mergeCell ref="P15:Q15"/>
    <mergeCell ref="P16:Q16"/>
    <mergeCell ref="P17:Q17"/>
    <mergeCell ref="P18:Q18"/>
    <mergeCell ref="P19:Q19"/>
    <mergeCell ref="P32:Q32"/>
    <mergeCell ref="P33:Q33"/>
    <mergeCell ref="P34:Q34"/>
    <mergeCell ref="P35:Q35"/>
    <mergeCell ref="P36:Q36"/>
    <mergeCell ref="P37:Q37"/>
    <mergeCell ref="P26:Q26"/>
    <mergeCell ref="P27:Q27"/>
    <mergeCell ref="P28:Q28"/>
    <mergeCell ref="P29:Q29"/>
    <mergeCell ref="P30:Q30"/>
    <mergeCell ref="P31:Q31"/>
    <mergeCell ref="R8:S8"/>
    <mergeCell ref="R9:S9"/>
    <mergeCell ref="R10:S10"/>
    <mergeCell ref="R11:S11"/>
    <mergeCell ref="R12:S12"/>
    <mergeCell ref="R13:S13"/>
    <mergeCell ref="R2:S2"/>
    <mergeCell ref="R3:S3"/>
    <mergeCell ref="R4:S4"/>
    <mergeCell ref="R5:S5"/>
    <mergeCell ref="R6:S6"/>
    <mergeCell ref="R7:S7"/>
    <mergeCell ref="R20:S20"/>
    <mergeCell ref="R21:S21"/>
    <mergeCell ref="R22:S22"/>
    <mergeCell ref="R23:S23"/>
    <mergeCell ref="R24:S24"/>
    <mergeCell ref="R25:S25"/>
    <mergeCell ref="R14:S14"/>
    <mergeCell ref="R15:S15"/>
    <mergeCell ref="R16:S16"/>
    <mergeCell ref="R17:S17"/>
    <mergeCell ref="R18:S18"/>
    <mergeCell ref="R19:S19"/>
    <mergeCell ref="R32:S32"/>
    <mergeCell ref="R33:S33"/>
    <mergeCell ref="R34:S34"/>
    <mergeCell ref="R35:S35"/>
    <mergeCell ref="R36:S36"/>
    <mergeCell ref="R37:S37"/>
    <mergeCell ref="R26:S26"/>
    <mergeCell ref="R27:S27"/>
    <mergeCell ref="R28:S28"/>
    <mergeCell ref="R29:S29"/>
    <mergeCell ref="R30:S30"/>
    <mergeCell ref="R31:S31"/>
    <mergeCell ref="T8:U8"/>
    <mergeCell ref="T9:U9"/>
    <mergeCell ref="T10:U10"/>
    <mergeCell ref="T11:U11"/>
    <mergeCell ref="T12:U12"/>
    <mergeCell ref="T13:U13"/>
    <mergeCell ref="T2:U2"/>
    <mergeCell ref="T3:U3"/>
    <mergeCell ref="T4:U4"/>
    <mergeCell ref="T5:U5"/>
    <mergeCell ref="T6:U6"/>
    <mergeCell ref="T7:U7"/>
    <mergeCell ref="T20:U20"/>
    <mergeCell ref="T21:U21"/>
    <mergeCell ref="T22:U22"/>
    <mergeCell ref="T23:U23"/>
    <mergeCell ref="T24:U24"/>
    <mergeCell ref="T25:U25"/>
    <mergeCell ref="T14:U14"/>
    <mergeCell ref="T15:U15"/>
    <mergeCell ref="T16:U16"/>
    <mergeCell ref="T17:U17"/>
    <mergeCell ref="T18:U18"/>
    <mergeCell ref="T19:U19"/>
    <mergeCell ref="T32:U32"/>
    <mergeCell ref="T33:U33"/>
    <mergeCell ref="T34:U34"/>
    <mergeCell ref="T35:U35"/>
    <mergeCell ref="T36:U36"/>
    <mergeCell ref="T37:U37"/>
    <mergeCell ref="T26:U26"/>
    <mergeCell ref="T27:U27"/>
    <mergeCell ref="T28:U28"/>
    <mergeCell ref="T29:U29"/>
    <mergeCell ref="T30:U30"/>
    <mergeCell ref="T31:U31"/>
    <mergeCell ref="T38:U38"/>
    <mergeCell ref="B38:C38"/>
    <mergeCell ref="D38:E38"/>
    <mergeCell ref="F38:G38"/>
    <mergeCell ref="H38:I38"/>
    <mergeCell ref="J38:K38"/>
    <mergeCell ref="L38:M38"/>
    <mergeCell ref="N38:O38"/>
    <mergeCell ref="P38:Q38"/>
    <mergeCell ref="R38:S38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O11"/>
  <sheetViews>
    <sheetView showGridLines="0" zoomScaleNormal="100" workbookViewId="0">
      <pane ySplit="1" topLeftCell="A2" activePane="bottomLeft" state="frozen"/>
      <selection pane="bottomLeft" activeCell="L35" sqref="L35"/>
    </sheetView>
  </sheetViews>
  <sheetFormatPr defaultRowHeight="14.25" x14ac:dyDescent="0.2"/>
  <cols>
    <col min="1" max="1" width="19.625" bestFit="1" customWidth="1"/>
    <col min="2" max="41" width="4.625" customWidth="1"/>
  </cols>
  <sheetData>
    <row r="1" spans="1:41" ht="16.5" thickTop="1" thickBot="1" x14ac:dyDescent="0.3">
      <c r="A1" s="99" t="s">
        <v>298</v>
      </c>
      <c r="B1" s="425" t="s">
        <v>305</v>
      </c>
      <c r="C1" s="426"/>
      <c r="D1" s="426"/>
      <c r="E1" s="427"/>
      <c r="F1" s="428" t="s">
        <v>7</v>
      </c>
      <c r="G1" s="429"/>
      <c r="H1" s="429"/>
      <c r="I1" s="430"/>
      <c r="J1" s="431" t="s">
        <v>296</v>
      </c>
      <c r="K1" s="432"/>
      <c r="L1" s="432"/>
      <c r="M1" s="433"/>
      <c r="N1" s="434" t="s">
        <v>9</v>
      </c>
      <c r="O1" s="435"/>
      <c r="P1" s="435"/>
      <c r="Q1" s="436"/>
      <c r="R1" s="437" t="s">
        <v>10</v>
      </c>
      <c r="S1" s="438"/>
      <c r="T1" s="438"/>
      <c r="U1" s="439"/>
      <c r="V1" s="440" t="s">
        <v>274</v>
      </c>
      <c r="W1" s="441"/>
      <c r="X1" s="441"/>
      <c r="Y1" s="442"/>
      <c r="Z1" s="413" t="s">
        <v>306</v>
      </c>
      <c r="AA1" s="414"/>
      <c r="AB1" s="414"/>
      <c r="AC1" s="415"/>
      <c r="AD1" s="416" t="s">
        <v>272</v>
      </c>
      <c r="AE1" s="417"/>
      <c r="AF1" s="417"/>
      <c r="AG1" s="418"/>
      <c r="AH1" s="419" t="s">
        <v>273</v>
      </c>
      <c r="AI1" s="420"/>
      <c r="AJ1" s="420"/>
      <c r="AK1" s="421"/>
      <c r="AL1" s="422" t="s">
        <v>13</v>
      </c>
      <c r="AM1" s="423"/>
      <c r="AN1" s="423"/>
      <c r="AO1" s="424"/>
    </row>
    <row r="2" spans="1:41" ht="15.75" thickTop="1" x14ac:dyDescent="0.25">
      <c r="A2" s="109" t="s">
        <v>305</v>
      </c>
      <c r="B2" s="100"/>
      <c r="C2" s="100"/>
      <c r="D2" s="100"/>
      <c r="E2" s="101"/>
      <c r="F2" s="268" t="s">
        <v>409</v>
      </c>
      <c r="G2" s="133" t="s">
        <v>398</v>
      </c>
      <c r="H2" s="281" t="s">
        <v>409</v>
      </c>
      <c r="I2" s="134"/>
      <c r="J2" s="132" t="s">
        <v>406</v>
      </c>
      <c r="K2" s="133" t="s">
        <v>422</v>
      </c>
      <c r="L2" s="280" t="s">
        <v>420</v>
      </c>
      <c r="M2" s="134"/>
      <c r="N2" s="132" t="s">
        <v>422</v>
      </c>
      <c r="O2" s="133" t="s">
        <v>398</v>
      </c>
      <c r="P2" s="280" t="s">
        <v>396</v>
      </c>
      <c r="Q2" s="134"/>
      <c r="R2" s="270" t="s">
        <v>396</v>
      </c>
      <c r="S2" s="281" t="s">
        <v>402</v>
      </c>
      <c r="T2" s="280" t="s">
        <v>436</v>
      </c>
      <c r="U2" s="134"/>
      <c r="V2" s="270" t="s">
        <v>420</v>
      </c>
      <c r="W2" s="280" t="s">
        <v>396</v>
      </c>
      <c r="X2" s="281" t="s">
        <v>399</v>
      </c>
      <c r="Y2" s="134"/>
      <c r="Z2" s="132" t="s">
        <v>422</v>
      </c>
      <c r="AA2" s="133" t="s">
        <v>422</v>
      </c>
      <c r="AB2" s="280" t="s">
        <v>396</v>
      </c>
      <c r="AC2" s="134"/>
      <c r="AD2" s="270" t="s">
        <v>420</v>
      </c>
      <c r="AE2" s="280" t="s">
        <v>401</v>
      </c>
      <c r="AF2" s="280" t="s">
        <v>416</v>
      </c>
      <c r="AG2" s="134"/>
      <c r="AH2" s="268" t="s">
        <v>399</v>
      </c>
      <c r="AI2" s="280" t="s">
        <v>410</v>
      </c>
      <c r="AJ2" s="280" t="s">
        <v>420</v>
      </c>
      <c r="AK2" s="134"/>
      <c r="AL2" s="268" t="s">
        <v>399</v>
      </c>
      <c r="AM2" s="280" t="s">
        <v>432</v>
      </c>
      <c r="AN2" s="280" t="s">
        <v>413</v>
      </c>
      <c r="AO2" s="134"/>
    </row>
    <row r="3" spans="1:41" ht="15" x14ac:dyDescent="0.25">
      <c r="A3" s="108" t="s">
        <v>7</v>
      </c>
      <c r="B3" s="269" t="s">
        <v>410</v>
      </c>
      <c r="C3" s="130" t="s">
        <v>398</v>
      </c>
      <c r="D3" s="269" t="s">
        <v>410</v>
      </c>
      <c r="E3" s="131"/>
      <c r="F3" s="97"/>
      <c r="G3" s="90"/>
      <c r="H3" s="90"/>
      <c r="I3" s="98"/>
      <c r="J3" s="267" t="s">
        <v>411</v>
      </c>
      <c r="K3" s="130" t="s">
        <v>398</v>
      </c>
      <c r="L3" s="271" t="s">
        <v>397</v>
      </c>
      <c r="M3" s="131"/>
      <c r="N3" s="267" t="s">
        <v>421</v>
      </c>
      <c r="O3" s="269" t="s">
        <v>420</v>
      </c>
      <c r="P3" s="271" t="s">
        <v>421</v>
      </c>
      <c r="Q3" s="131"/>
      <c r="R3" s="267" t="s">
        <v>397</v>
      </c>
      <c r="S3" s="269" t="s">
        <v>432</v>
      </c>
      <c r="T3" s="271" t="s">
        <v>399</v>
      </c>
      <c r="U3" s="131"/>
      <c r="V3" s="266" t="s">
        <v>420</v>
      </c>
      <c r="W3" s="271" t="s">
        <v>397</v>
      </c>
      <c r="X3" s="271" t="s">
        <v>397</v>
      </c>
      <c r="Y3" s="131"/>
      <c r="Z3" s="266" t="s">
        <v>413</v>
      </c>
      <c r="AA3" s="130" t="s">
        <v>398</v>
      </c>
      <c r="AB3" s="130" t="s">
        <v>398</v>
      </c>
      <c r="AC3" s="131"/>
      <c r="AD3" s="266" t="s">
        <v>396</v>
      </c>
      <c r="AE3" s="271" t="s">
        <v>397</v>
      </c>
      <c r="AF3" s="130" t="s">
        <v>398</v>
      </c>
      <c r="AG3" s="131"/>
      <c r="AH3" s="267" t="s">
        <v>409</v>
      </c>
      <c r="AI3" s="271" t="s">
        <v>421</v>
      </c>
      <c r="AJ3" s="271" t="s">
        <v>421</v>
      </c>
      <c r="AK3" s="131"/>
      <c r="AL3" s="129" t="s">
        <v>406</v>
      </c>
      <c r="AM3" s="271" t="s">
        <v>434</v>
      </c>
      <c r="AN3" s="130" t="s">
        <v>422</v>
      </c>
      <c r="AO3" s="131"/>
    </row>
    <row r="4" spans="1:41" ht="15" x14ac:dyDescent="0.25">
      <c r="A4" s="108" t="s">
        <v>296</v>
      </c>
      <c r="B4" s="130" t="s">
        <v>406</v>
      </c>
      <c r="C4" s="130" t="s">
        <v>422</v>
      </c>
      <c r="D4" s="271" t="s">
        <v>421</v>
      </c>
      <c r="E4" s="131"/>
      <c r="F4" s="266" t="s">
        <v>412</v>
      </c>
      <c r="G4" s="130" t="s">
        <v>398</v>
      </c>
      <c r="H4" s="269" t="s">
        <v>396</v>
      </c>
      <c r="I4" s="131"/>
      <c r="J4" s="97"/>
      <c r="K4" s="90"/>
      <c r="L4" s="90"/>
      <c r="M4" s="98"/>
      <c r="N4" s="267" t="s">
        <v>399</v>
      </c>
      <c r="O4" s="271" t="s">
        <v>399</v>
      </c>
      <c r="P4" s="271" t="s">
        <v>397</v>
      </c>
      <c r="Q4" s="131"/>
      <c r="R4" s="266" t="s">
        <v>412</v>
      </c>
      <c r="S4" s="271" t="s">
        <v>421</v>
      </c>
      <c r="T4" s="130" t="s">
        <v>398</v>
      </c>
      <c r="U4" s="131"/>
      <c r="V4" s="267" t="s">
        <v>404</v>
      </c>
      <c r="W4" s="130" t="s">
        <v>398</v>
      </c>
      <c r="X4" s="269" t="s">
        <v>420</v>
      </c>
      <c r="Y4" s="131"/>
      <c r="Z4" s="267" t="s">
        <v>409</v>
      </c>
      <c r="AA4" s="269" t="s">
        <v>436</v>
      </c>
      <c r="AB4" s="130" t="s">
        <v>438</v>
      </c>
      <c r="AC4" s="131"/>
      <c r="AD4" s="266" t="s">
        <v>396</v>
      </c>
      <c r="AE4" s="130" t="s">
        <v>398</v>
      </c>
      <c r="AF4" s="271" t="s">
        <v>421</v>
      </c>
      <c r="AG4" s="131"/>
      <c r="AH4" s="129" t="s">
        <v>398</v>
      </c>
      <c r="AI4" s="269" t="s">
        <v>401</v>
      </c>
      <c r="AJ4" s="269" t="s">
        <v>400</v>
      </c>
      <c r="AK4" s="131"/>
      <c r="AL4" s="266" t="s">
        <v>413</v>
      </c>
      <c r="AM4" s="269" t="s">
        <v>400</v>
      </c>
      <c r="AN4" s="269" t="s">
        <v>410</v>
      </c>
      <c r="AO4" s="131"/>
    </row>
    <row r="5" spans="1:41" ht="15" x14ac:dyDescent="0.25">
      <c r="A5" s="108" t="s">
        <v>9</v>
      </c>
      <c r="B5" s="130" t="s">
        <v>422</v>
      </c>
      <c r="C5" s="130" t="s">
        <v>398</v>
      </c>
      <c r="D5" s="271" t="s">
        <v>397</v>
      </c>
      <c r="E5" s="131"/>
      <c r="F5" s="266" t="s">
        <v>420</v>
      </c>
      <c r="G5" s="271" t="s">
        <v>421</v>
      </c>
      <c r="H5" s="269" t="s">
        <v>420</v>
      </c>
      <c r="I5" s="131"/>
      <c r="J5" s="266" t="s">
        <v>400</v>
      </c>
      <c r="K5" s="269" t="s">
        <v>400</v>
      </c>
      <c r="L5" s="283" t="s">
        <v>396</v>
      </c>
      <c r="M5" s="131"/>
      <c r="N5" s="97"/>
      <c r="O5" s="90"/>
      <c r="P5" s="90"/>
      <c r="Q5" s="98"/>
      <c r="R5" s="266" t="s">
        <v>401</v>
      </c>
      <c r="S5" s="269" t="s">
        <v>396</v>
      </c>
      <c r="T5" s="130" t="s">
        <v>438</v>
      </c>
      <c r="U5" s="131"/>
      <c r="V5" s="266" t="s">
        <v>400</v>
      </c>
      <c r="W5" s="269" t="s">
        <v>432</v>
      </c>
      <c r="X5" s="269" t="s">
        <v>408</v>
      </c>
      <c r="Y5" s="131"/>
      <c r="Z5" s="266" t="s">
        <v>396</v>
      </c>
      <c r="AA5" s="269" t="s">
        <v>416</v>
      </c>
      <c r="AB5" s="271" t="s">
        <v>421</v>
      </c>
      <c r="AC5" s="131"/>
      <c r="AD5" s="266" t="s">
        <v>413</v>
      </c>
      <c r="AE5" s="130" t="s">
        <v>398</v>
      </c>
      <c r="AF5" s="269" t="s">
        <v>408</v>
      </c>
      <c r="AG5" s="131"/>
      <c r="AH5" s="266" t="s">
        <v>401</v>
      </c>
      <c r="AI5" s="269" t="s">
        <v>400</v>
      </c>
      <c r="AJ5" s="271" t="s">
        <v>397</v>
      </c>
      <c r="AK5" s="131"/>
      <c r="AL5" s="267" t="s">
        <v>418</v>
      </c>
      <c r="AM5" s="271" t="s">
        <v>431</v>
      </c>
      <c r="AN5" s="130" t="s">
        <v>398</v>
      </c>
      <c r="AO5" s="131"/>
    </row>
    <row r="6" spans="1:41" ht="15" x14ac:dyDescent="0.25">
      <c r="A6" s="108" t="s">
        <v>10</v>
      </c>
      <c r="B6" s="271" t="s">
        <v>397</v>
      </c>
      <c r="C6" s="269" t="s">
        <v>401</v>
      </c>
      <c r="D6" s="271" t="s">
        <v>435</v>
      </c>
      <c r="E6" s="131"/>
      <c r="F6" s="266" t="s">
        <v>396</v>
      </c>
      <c r="G6" s="271" t="s">
        <v>431</v>
      </c>
      <c r="H6" s="269" t="s">
        <v>400</v>
      </c>
      <c r="I6" s="131"/>
      <c r="J6" s="267" t="s">
        <v>411</v>
      </c>
      <c r="K6" s="269" t="s">
        <v>420</v>
      </c>
      <c r="L6" s="130" t="s">
        <v>398</v>
      </c>
      <c r="M6" s="131"/>
      <c r="N6" s="267" t="s">
        <v>402</v>
      </c>
      <c r="O6" s="271" t="s">
        <v>397</v>
      </c>
      <c r="P6" s="130" t="s">
        <v>438</v>
      </c>
      <c r="Q6" s="131"/>
      <c r="R6" s="97"/>
      <c r="S6" s="90"/>
      <c r="T6" s="90"/>
      <c r="U6" s="98"/>
      <c r="V6" s="267" t="s">
        <v>399</v>
      </c>
      <c r="W6" s="269" t="s">
        <v>413</v>
      </c>
      <c r="X6" s="271" t="s">
        <v>399</v>
      </c>
      <c r="Y6" s="131"/>
      <c r="Z6" s="266" t="s">
        <v>401</v>
      </c>
      <c r="AA6" s="269" t="s">
        <v>401</v>
      </c>
      <c r="AB6" s="130" t="s">
        <v>398</v>
      </c>
      <c r="AC6" s="131"/>
      <c r="AD6" s="129" t="s">
        <v>398</v>
      </c>
      <c r="AE6" s="130" t="s">
        <v>406</v>
      </c>
      <c r="AF6" s="271" t="s">
        <v>397</v>
      </c>
      <c r="AG6" s="131"/>
      <c r="AH6" s="266" t="s">
        <v>396</v>
      </c>
      <c r="AI6" s="271" t="s">
        <v>409</v>
      </c>
      <c r="AJ6" s="271" t="s">
        <v>411</v>
      </c>
      <c r="AK6" s="131"/>
      <c r="AL6" s="267" t="s">
        <v>409</v>
      </c>
      <c r="AM6" s="271" t="s">
        <v>399</v>
      </c>
      <c r="AN6" s="269" t="s">
        <v>420</v>
      </c>
      <c r="AO6" s="131"/>
    </row>
    <row r="7" spans="1:41" ht="15" x14ac:dyDescent="0.25">
      <c r="A7" s="108" t="s">
        <v>274</v>
      </c>
      <c r="B7" s="271" t="s">
        <v>421</v>
      </c>
      <c r="C7" s="271" t="s">
        <v>397</v>
      </c>
      <c r="D7" s="269" t="s">
        <v>400</v>
      </c>
      <c r="E7" s="131"/>
      <c r="F7" s="267" t="s">
        <v>421</v>
      </c>
      <c r="G7" s="269" t="s">
        <v>396</v>
      </c>
      <c r="H7" s="269" t="s">
        <v>396</v>
      </c>
      <c r="I7" s="131"/>
      <c r="J7" s="266" t="s">
        <v>403</v>
      </c>
      <c r="K7" s="130" t="s">
        <v>398</v>
      </c>
      <c r="L7" s="271" t="s">
        <v>421</v>
      </c>
      <c r="M7" s="131"/>
      <c r="N7" s="267" t="s">
        <v>399</v>
      </c>
      <c r="O7" s="271" t="s">
        <v>431</v>
      </c>
      <c r="P7" s="271" t="s">
        <v>407</v>
      </c>
      <c r="Q7" s="131"/>
      <c r="R7" s="266" t="s">
        <v>400</v>
      </c>
      <c r="S7" s="271" t="s">
        <v>414</v>
      </c>
      <c r="T7" s="269" t="s">
        <v>400</v>
      </c>
      <c r="U7" s="131"/>
      <c r="V7" s="97"/>
      <c r="W7" s="90"/>
      <c r="X7" s="90"/>
      <c r="Y7" s="98"/>
      <c r="Z7" s="266" t="s">
        <v>408</v>
      </c>
      <c r="AA7" s="269" t="s">
        <v>396</v>
      </c>
      <c r="AB7" s="271" t="s">
        <v>397</v>
      </c>
      <c r="AC7" s="131"/>
      <c r="AD7" s="267" t="s">
        <v>399</v>
      </c>
      <c r="AE7" s="130" t="s">
        <v>422</v>
      </c>
      <c r="AF7" s="269" t="s">
        <v>419</v>
      </c>
      <c r="AG7" s="131"/>
      <c r="AH7" s="129" t="s">
        <v>398</v>
      </c>
      <c r="AI7" s="271" t="s">
        <v>399</v>
      </c>
      <c r="AJ7" s="269" t="s">
        <v>396</v>
      </c>
      <c r="AK7" s="131"/>
      <c r="AL7" s="266" t="s">
        <v>416</v>
      </c>
      <c r="AM7" s="271" t="s">
        <v>414</v>
      </c>
      <c r="AN7" s="130" t="s">
        <v>398</v>
      </c>
      <c r="AO7" s="131"/>
    </row>
    <row r="8" spans="1:41" ht="15" x14ac:dyDescent="0.25">
      <c r="A8" s="108" t="s">
        <v>306</v>
      </c>
      <c r="B8" s="130" t="s">
        <v>422</v>
      </c>
      <c r="C8" s="130" t="s">
        <v>422</v>
      </c>
      <c r="D8" s="271" t="s">
        <v>397</v>
      </c>
      <c r="E8" s="131"/>
      <c r="F8" s="267" t="s">
        <v>414</v>
      </c>
      <c r="G8" s="130" t="s">
        <v>398</v>
      </c>
      <c r="H8" s="130" t="s">
        <v>398</v>
      </c>
      <c r="I8" s="131"/>
      <c r="J8" s="266" t="s">
        <v>410</v>
      </c>
      <c r="K8" s="271" t="s">
        <v>435</v>
      </c>
      <c r="L8" s="130" t="s">
        <v>438</v>
      </c>
      <c r="M8" s="131"/>
      <c r="N8" s="267" t="s">
        <v>397</v>
      </c>
      <c r="O8" s="271" t="s">
        <v>415</v>
      </c>
      <c r="P8" s="269" t="s">
        <v>420</v>
      </c>
      <c r="Q8" s="131"/>
      <c r="R8" s="267" t="s">
        <v>402</v>
      </c>
      <c r="S8" s="271" t="s">
        <v>402</v>
      </c>
      <c r="T8" s="130" t="s">
        <v>398</v>
      </c>
      <c r="U8" s="131"/>
      <c r="V8" s="267" t="s">
        <v>407</v>
      </c>
      <c r="W8" s="271" t="s">
        <v>397</v>
      </c>
      <c r="X8" s="269" t="s">
        <v>396</v>
      </c>
      <c r="Y8" s="131"/>
      <c r="Z8" s="97"/>
      <c r="AA8" s="90"/>
      <c r="AB8" s="90"/>
      <c r="AC8" s="98"/>
      <c r="AD8" s="129" t="s">
        <v>422</v>
      </c>
      <c r="AE8" s="130" t="s">
        <v>398</v>
      </c>
      <c r="AF8" s="269" t="s">
        <v>410</v>
      </c>
      <c r="AG8" s="131"/>
      <c r="AH8" s="129" t="s">
        <v>398</v>
      </c>
      <c r="AI8" s="271" t="s">
        <v>409</v>
      </c>
      <c r="AJ8" s="130" t="s">
        <v>437</v>
      </c>
      <c r="AK8" s="131"/>
      <c r="AL8" s="129" t="s">
        <v>398</v>
      </c>
      <c r="AM8" s="269" t="s">
        <v>396</v>
      </c>
      <c r="AN8" s="271" t="s">
        <v>409</v>
      </c>
      <c r="AO8" s="131"/>
    </row>
    <row r="9" spans="1:41" ht="15" x14ac:dyDescent="0.25">
      <c r="A9" s="108" t="s">
        <v>272</v>
      </c>
      <c r="B9" s="271" t="s">
        <v>421</v>
      </c>
      <c r="C9" s="271" t="s">
        <v>402</v>
      </c>
      <c r="D9" s="271" t="s">
        <v>415</v>
      </c>
      <c r="E9" s="131"/>
      <c r="F9" s="267" t="s">
        <v>397</v>
      </c>
      <c r="G9" s="269" t="s">
        <v>396</v>
      </c>
      <c r="H9" s="130" t="s">
        <v>398</v>
      </c>
      <c r="I9" s="131"/>
      <c r="J9" s="267" t="s">
        <v>397</v>
      </c>
      <c r="K9" s="130" t="s">
        <v>398</v>
      </c>
      <c r="L9" s="269" t="s">
        <v>420</v>
      </c>
      <c r="M9" s="131"/>
      <c r="N9" s="267" t="s">
        <v>414</v>
      </c>
      <c r="O9" s="130" t="s">
        <v>398</v>
      </c>
      <c r="P9" s="271" t="s">
        <v>407</v>
      </c>
      <c r="Q9" s="131"/>
      <c r="R9" s="129" t="s">
        <v>398</v>
      </c>
      <c r="S9" s="130" t="s">
        <v>406</v>
      </c>
      <c r="T9" s="269" t="s">
        <v>396</v>
      </c>
      <c r="U9" s="131"/>
      <c r="V9" s="266" t="s">
        <v>400</v>
      </c>
      <c r="W9" s="130" t="s">
        <v>422</v>
      </c>
      <c r="X9" s="271" t="s">
        <v>418</v>
      </c>
      <c r="Y9" s="131"/>
      <c r="Z9" s="129" t="s">
        <v>422</v>
      </c>
      <c r="AA9" s="130" t="s">
        <v>398</v>
      </c>
      <c r="AB9" s="271" t="s">
        <v>409</v>
      </c>
      <c r="AC9" s="131"/>
      <c r="AD9" s="97"/>
      <c r="AE9" s="90"/>
      <c r="AF9" s="90"/>
      <c r="AG9" s="98"/>
      <c r="AH9" s="267" t="s">
        <v>397</v>
      </c>
      <c r="AI9" s="130" t="s">
        <v>398</v>
      </c>
      <c r="AJ9" s="130" t="s">
        <v>422</v>
      </c>
      <c r="AK9" s="131"/>
      <c r="AL9" s="266" t="s">
        <v>410</v>
      </c>
      <c r="AM9" s="130" t="s">
        <v>398</v>
      </c>
      <c r="AN9" s="130" t="s">
        <v>438</v>
      </c>
      <c r="AO9" s="131"/>
    </row>
    <row r="10" spans="1:41" ht="15" x14ac:dyDescent="0.25">
      <c r="A10" s="108" t="s">
        <v>273</v>
      </c>
      <c r="B10" s="269" t="s">
        <v>400</v>
      </c>
      <c r="C10" s="271" t="s">
        <v>409</v>
      </c>
      <c r="D10" s="271" t="s">
        <v>421</v>
      </c>
      <c r="E10" s="131"/>
      <c r="F10" s="266" t="s">
        <v>410</v>
      </c>
      <c r="G10" s="269" t="s">
        <v>420</v>
      </c>
      <c r="H10" s="269" t="s">
        <v>420</v>
      </c>
      <c r="I10" s="131"/>
      <c r="J10" s="129" t="s">
        <v>398</v>
      </c>
      <c r="K10" s="271" t="s">
        <v>402</v>
      </c>
      <c r="L10" s="271" t="s">
        <v>399</v>
      </c>
      <c r="M10" s="131"/>
      <c r="N10" s="267" t="s">
        <v>402</v>
      </c>
      <c r="O10" s="271" t="s">
        <v>399</v>
      </c>
      <c r="P10" s="269" t="s">
        <v>396</v>
      </c>
      <c r="Q10" s="131"/>
      <c r="R10" s="267" t="s">
        <v>397</v>
      </c>
      <c r="S10" s="269" t="s">
        <v>410</v>
      </c>
      <c r="T10" s="269" t="s">
        <v>412</v>
      </c>
      <c r="U10" s="131"/>
      <c r="V10" s="129" t="s">
        <v>398</v>
      </c>
      <c r="W10" s="269" t="s">
        <v>400</v>
      </c>
      <c r="X10" s="271" t="s">
        <v>397</v>
      </c>
      <c r="Y10" s="131"/>
      <c r="Z10" s="129" t="s">
        <v>398</v>
      </c>
      <c r="AA10" s="269" t="s">
        <v>410</v>
      </c>
      <c r="AB10" s="130" t="s">
        <v>437</v>
      </c>
      <c r="AC10" s="131"/>
      <c r="AD10" s="266" t="s">
        <v>396</v>
      </c>
      <c r="AE10" s="130" t="s">
        <v>398</v>
      </c>
      <c r="AF10" s="130" t="s">
        <v>422</v>
      </c>
      <c r="AG10" s="131"/>
      <c r="AH10" s="97"/>
      <c r="AI10" s="90"/>
      <c r="AJ10" s="90"/>
      <c r="AK10" s="98"/>
      <c r="AL10" s="267" t="s">
        <v>399</v>
      </c>
      <c r="AM10" s="271" t="s">
        <v>415</v>
      </c>
      <c r="AN10" s="271" t="s">
        <v>399</v>
      </c>
      <c r="AO10" s="131"/>
    </row>
    <row r="11" spans="1:41" ht="15" x14ac:dyDescent="0.25">
      <c r="A11" s="108" t="s">
        <v>13</v>
      </c>
      <c r="B11" s="269" t="s">
        <v>400</v>
      </c>
      <c r="C11" s="271" t="s">
        <v>431</v>
      </c>
      <c r="D11" s="271" t="s">
        <v>414</v>
      </c>
      <c r="E11" s="131"/>
      <c r="F11" s="129" t="s">
        <v>406</v>
      </c>
      <c r="G11" s="269" t="s">
        <v>433</v>
      </c>
      <c r="H11" s="130" t="s">
        <v>422</v>
      </c>
      <c r="I11" s="131"/>
      <c r="J11" s="267" t="s">
        <v>414</v>
      </c>
      <c r="K11" s="271" t="s">
        <v>399</v>
      </c>
      <c r="L11" s="271" t="s">
        <v>409</v>
      </c>
      <c r="M11" s="131"/>
      <c r="N11" s="266" t="s">
        <v>419</v>
      </c>
      <c r="O11" s="269" t="s">
        <v>432</v>
      </c>
      <c r="P11" s="130" t="s">
        <v>398</v>
      </c>
      <c r="Q11" s="131"/>
      <c r="R11" s="266" t="s">
        <v>410</v>
      </c>
      <c r="S11" s="269" t="s">
        <v>400</v>
      </c>
      <c r="T11" s="271" t="s">
        <v>421</v>
      </c>
      <c r="U11" s="131"/>
      <c r="V11" s="267" t="s">
        <v>415</v>
      </c>
      <c r="W11" s="269" t="s">
        <v>413</v>
      </c>
      <c r="X11" s="130" t="s">
        <v>398</v>
      </c>
      <c r="Y11" s="131"/>
      <c r="Z11" s="129" t="s">
        <v>398</v>
      </c>
      <c r="AA11" s="271" t="s">
        <v>397</v>
      </c>
      <c r="AB11" s="269" t="s">
        <v>410</v>
      </c>
      <c r="AC11" s="131"/>
      <c r="AD11" s="267" t="s">
        <v>409</v>
      </c>
      <c r="AE11" s="130" t="s">
        <v>398</v>
      </c>
      <c r="AF11" s="130" t="s">
        <v>438</v>
      </c>
      <c r="AG11" s="131"/>
      <c r="AH11" s="266" t="s">
        <v>400</v>
      </c>
      <c r="AI11" s="269" t="s">
        <v>416</v>
      </c>
      <c r="AJ11" s="269" t="s">
        <v>400</v>
      </c>
      <c r="AK11" s="131"/>
      <c r="AL11" s="97"/>
      <c r="AM11" s="90"/>
      <c r="AN11" s="90"/>
      <c r="AO11" s="98"/>
    </row>
  </sheetData>
  <mergeCells count="10">
    <mergeCell ref="Z1:AC1"/>
    <mergeCell ref="AD1:AG1"/>
    <mergeCell ref="AH1:AK1"/>
    <mergeCell ref="AL1:AO1"/>
    <mergeCell ref="B1:E1"/>
    <mergeCell ref="F1:I1"/>
    <mergeCell ref="J1:M1"/>
    <mergeCell ref="N1:Q1"/>
    <mergeCell ref="R1:U1"/>
    <mergeCell ref="V1:Y1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H11"/>
  <sheetViews>
    <sheetView zoomScaleNormal="100" workbookViewId="0">
      <pane xSplit="1" topLeftCell="B1" activePane="topRight" state="frozen"/>
      <selection pane="topRight" activeCell="Q23" sqref="Q23"/>
    </sheetView>
  </sheetViews>
  <sheetFormatPr defaultRowHeight="14.25" x14ac:dyDescent="0.2"/>
  <cols>
    <col min="1" max="1" width="13.75" style="86" bestFit="1" customWidth="1"/>
    <col min="2" max="2" width="13.5" style="86" bestFit="1" customWidth="1"/>
    <col min="3" max="3" width="7.875" style="86" bestFit="1" customWidth="1"/>
    <col min="4" max="4" width="6.875" style="86" bestFit="1" customWidth="1"/>
    <col min="5" max="5" width="9.625" style="86" bestFit="1" customWidth="1"/>
    <col min="6" max="6" width="7" style="86" bestFit="1" customWidth="1"/>
    <col min="7" max="7" width="7.75" style="86" bestFit="1" customWidth="1"/>
    <col min="8" max="8" width="7" style="86" bestFit="1" customWidth="1"/>
    <col min="9" max="9" width="14.125" style="86" bestFit="1" customWidth="1"/>
    <col min="10" max="10" width="7.875" style="86" bestFit="1" customWidth="1"/>
    <col min="11" max="11" width="7" style="86" bestFit="1" customWidth="1"/>
    <col min="12" max="12" width="9.625" style="86" bestFit="1" customWidth="1"/>
    <col min="13" max="13" width="7" style="86" bestFit="1" customWidth="1"/>
    <col min="14" max="14" width="7.75" style="86" bestFit="1" customWidth="1"/>
    <col min="15" max="15" width="7" style="86" bestFit="1" customWidth="1"/>
    <col min="16" max="16" width="16.5" style="86" bestFit="1" customWidth="1"/>
    <col min="17" max="17" width="14.75" style="86" bestFit="1" customWidth="1"/>
    <col min="18" max="18" width="16" style="86" bestFit="1" customWidth="1"/>
    <col min="19" max="19" width="14.125" style="86" bestFit="1" customWidth="1"/>
    <col min="20" max="20" width="13.625" style="86" bestFit="1" customWidth="1"/>
    <col min="21" max="21" width="15" style="86" bestFit="1" customWidth="1"/>
    <col min="22" max="22" width="11.625" style="86" bestFit="1" customWidth="1"/>
    <col min="23" max="23" width="16.625" style="86" bestFit="1" customWidth="1"/>
    <col min="24" max="24" width="18.875" style="86" bestFit="1" customWidth="1"/>
    <col min="25" max="25" width="15.125" style="86" bestFit="1" customWidth="1"/>
    <col min="26" max="26" width="16.5" style="86" bestFit="1" customWidth="1"/>
    <col min="27" max="27" width="14" style="86" bestFit="1" customWidth="1"/>
    <col min="28" max="28" width="22.625" style="86" bestFit="1" customWidth="1"/>
    <col min="29" max="29" width="21.375" style="86" bestFit="1" customWidth="1"/>
    <col min="30" max="30" width="19.875" style="86" bestFit="1" customWidth="1"/>
    <col min="31" max="31" width="19.375" style="86" bestFit="1" customWidth="1"/>
    <col min="32" max="32" width="9.875" style="86" bestFit="1" customWidth="1"/>
    <col min="33" max="33" width="10.25" style="86" bestFit="1" customWidth="1"/>
    <col min="34" max="34" width="14.5" style="86" bestFit="1" customWidth="1"/>
    <col min="35" max="16384" width="9" style="86"/>
  </cols>
  <sheetData>
    <row r="1" spans="1:34" ht="15" x14ac:dyDescent="0.25">
      <c r="A1" s="178" t="s">
        <v>316</v>
      </c>
      <c r="B1" s="179" t="s">
        <v>317</v>
      </c>
      <c r="C1" s="179" t="s">
        <v>318</v>
      </c>
      <c r="D1" s="180" t="s">
        <v>319</v>
      </c>
      <c r="E1" s="179" t="s">
        <v>320</v>
      </c>
      <c r="F1" s="180" t="s">
        <v>319</v>
      </c>
      <c r="G1" s="179" t="s">
        <v>321</v>
      </c>
      <c r="H1" s="180" t="s">
        <v>319</v>
      </c>
      <c r="I1" s="181" t="s">
        <v>322</v>
      </c>
      <c r="J1" s="181" t="s">
        <v>318</v>
      </c>
      <c r="K1" s="182" t="s">
        <v>319</v>
      </c>
      <c r="L1" s="181" t="s">
        <v>320</v>
      </c>
      <c r="M1" s="182" t="s">
        <v>319</v>
      </c>
      <c r="N1" s="181" t="s">
        <v>321</v>
      </c>
      <c r="O1" s="182" t="s">
        <v>319</v>
      </c>
      <c r="P1" s="183" t="s">
        <v>323</v>
      </c>
      <c r="Q1" s="183" t="s">
        <v>324</v>
      </c>
      <c r="R1" s="184" t="s">
        <v>325</v>
      </c>
      <c r="S1" s="185" t="s">
        <v>326</v>
      </c>
      <c r="T1" s="186" t="s">
        <v>327</v>
      </c>
      <c r="U1" s="186" t="s">
        <v>328</v>
      </c>
      <c r="V1" s="183" t="s">
        <v>329</v>
      </c>
      <c r="W1" s="187" t="s">
        <v>330</v>
      </c>
      <c r="X1" s="187" t="s">
        <v>331</v>
      </c>
      <c r="Y1" s="188" t="s">
        <v>332</v>
      </c>
      <c r="Z1" s="188" t="s">
        <v>333</v>
      </c>
      <c r="AA1" s="188" t="s">
        <v>334</v>
      </c>
      <c r="AB1" s="201" t="s">
        <v>335</v>
      </c>
      <c r="AC1" s="201" t="s">
        <v>336</v>
      </c>
      <c r="AD1" s="202" t="s">
        <v>337</v>
      </c>
      <c r="AE1" s="202" t="s">
        <v>338</v>
      </c>
      <c r="AF1" s="202" t="s">
        <v>339</v>
      </c>
      <c r="AG1" s="202" t="s">
        <v>275</v>
      </c>
      <c r="AH1" s="203" t="s">
        <v>340</v>
      </c>
    </row>
    <row r="2" spans="1:34" ht="15" x14ac:dyDescent="0.25">
      <c r="A2" s="189" t="s">
        <v>285</v>
      </c>
      <c r="B2" s="190">
        <f t="shared" ref="B2:B11" si="0">C2+E2+G2</f>
        <v>29</v>
      </c>
      <c r="C2" s="190">
        <v>2</v>
      </c>
      <c r="D2" s="191">
        <f t="shared" ref="D2:D11" si="1">C2/B2</f>
        <v>6.8965517241379309E-2</v>
      </c>
      <c r="E2" s="190">
        <v>13</v>
      </c>
      <c r="F2" s="191">
        <f t="shared" ref="F2:F11" si="2">E2/B2</f>
        <v>0.44827586206896552</v>
      </c>
      <c r="G2" s="190">
        <v>14</v>
      </c>
      <c r="H2" s="191">
        <f t="shared" ref="H2:H11" si="3">G2/B2</f>
        <v>0.48275862068965519</v>
      </c>
      <c r="I2" s="192">
        <f t="shared" ref="I2:I11" si="4">J2+L2+N2</f>
        <v>21</v>
      </c>
      <c r="J2" s="192">
        <v>4</v>
      </c>
      <c r="K2" s="193">
        <f t="shared" ref="K2:K11" si="5">J2/I2</f>
        <v>0.19047619047619047</v>
      </c>
      <c r="L2" s="192">
        <v>11</v>
      </c>
      <c r="M2" s="193">
        <f t="shared" ref="M2:M11" si="6">L2/I2</f>
        <v>0.52380952380952384</v>
      </c>
      <c r="N2" s="192">
        <v>6</v>
      </c>
      <c r="O2" s="193">
        <f t="shared" ref="O2:O11" si="7">N2/I2</f>
        <v>0.2857142857142857</v>
      </c>
      <c r="P2" s="194">
        <v>2</v>
      </c>
      <c r="Q2" s="194">
        <v>10</v>
      </c>
      <c r="R2" s="177">
        <v>40</v>
      </c>
      <c r="S2" s="195">
        <v>1</v>
      </c>
      <c r="T2" s="196">
        <v>35</v>
      </c>
      <c r="U2" s="196">
        <v>7</v>
      </c>
      <c r="V2" s="194">
        <v>0</v>
      </c>
      <c r="W2" s="197">
        <v>2</v>
      </c>
      <c r="X2" s="197">
        <v>1</v>
      </c>
      <c r="Y2" s="198">
        <v>5</v>
      </c>
      <c r="Z2" s="198">
        <v>2</v>
      </c>
      <c r="AA2" s="198">
        <v>0</v>
      </c>
      <c r="AB2" s="199">
        <v>24</v>
      </c>
      <c r="AC2" s="199">
        <v>17</v>
      </c>
      <c r="AD2" s="200">
        <v>136</v>
      </c>
      <c r="AE2" s="200">
        <v>62.5</v>
      </c>
      <c r="AF2" s="200">
        <f t="shared" ref="AF2:AF11" si="8">AD2-AE2</f>
        <v>73.5</v>
      </c>
      <c r="AG2" s="235">
        <f>AF2/27</f>
        <v>2.7222222222222223</v>
      </c>
      <c r="AH2" s="194">
        <f>Panchine!E39+Punteggio!D39</f>
        <v>3022.5</v>
      </c>
    </row>
    <row r="3" spans="1:34" ht="15" x14ac:dyDescent="0.25">
      <c r="A3" s="189" t="s">
        <v>287</v>
      </c>
      <c r="B3" s="190">
        <f t="shared" si="0"/>
        <v>45</v>
      </c>
      <c r="C3" s="190">
        <v>5</v>
      </c>
      <c r="D3" s="191">
        <f t="shared" si="1"/>
        <v>0.1111111111111111</v>
      </c>
      <c r="E3" s="190">
        <v>16</v>
      </c>
      <c r="F3" s="191">
        <f t="shared" si="2"/>
        <v>0.35555555555555557</v>
      </c>
      <c r="G3" s="190">
        <v>24</v>
      </c>
      <c r="H3" s="191">
        <f t="shared" si="3"/>
        <v>0.53333333333333333</v>
      </c>
      <c r="I3" s="192">
        <f t="shared" si="4"/>
        <v>33</v>
      </c>
      <c r="J3" s="192">
        <v>11</v>
      </c>
      <c r="K3" s="193">
        <f t="shared" si="5"/>
        <v>0.33333333333333331</v>
      </c>
      <c r="L3" s="192">
        <v>12</v>
      </c>
      <c r="M3" s="193">
        <f t="shared" si="6"/>
        <v>0.36363636363636365</v>
      </c>
      <c r="N3" s="192">
        <v>10</v>
      </c>
      <c r="O3" s="193">
        <f t="shared" si="7"/>
        <v>0.30303030303030304</v>
      </c>
      <c r="P3" s="194">
        <v>6</v>
      </c>
      <c r="Q3" s="194">
        <v>12</v>
      </c>
      <c r="R3" s="177">
        <v>29</v>
      </c>
      <c r="S3" s="195">
        <v>1</v>
      </c>
      <c r="T3" s="196">
        <v>26</v>
      </c>
      <c r="U3" s="196">
        <v>10</v>
      </c>
      <c r="V3" s="194">
        <v>1</v>
      </c>
      <c r="W3" s="197">
        <v>4</v>
      </c>
      <c r="X3" s="197">
        <v>0</v>
      </c>
      <c r="Y3" s="198">
        <v>4</v>
      </c>
      <c r="Z3" s="198">
        <v>1</v>
      </c>
      <c r="AA3" s="198">
        <v>1</v>
      </c>
      <c r="AB3" s="199">
        <v>1</v>
      </c>
      <c r="AC3" s="199">
        <v>1</v>
      </c>
      <c r="AD3" s="200">
        <v>208</v>
      </c>
      <c r="AE3" s="200">
        <v>46.5</v>
      </c>
      <c r="AF3" s="200">
        <f t="shared" si="8"/>
        <v>161.5</v>
      </c>
      <c r="AG3" s="235">
        <f t="shared" ref="AG3:AG11" si="9">AF3/27</f>
        <v>5.9814814814814818</v>
      </c>
      <c r="AH3" s="194">
        <f>Panchine!I39+Punteggio!H39</f>
        <v>3235</v>
      </c>
    </row>
    <row r="4" spans="1:34" ht="15" x14ac:dyDescent="0.25">
      <c r="A4" s="189" t="s">
        <v>288</v>
      </c>
      <c r="B4" s="190">
        <f t="shared" si="0"/>
        <v>36</v>
      </c>
      <c r="C4" s="190">
        <v>4</v>
      </c>
      <c r="D4" s="191">
        <f t="shared" si="1"/>
        <v>0.1111111111111111</v>
      </c>
      <c r="E4" s="190">
        <v>12</v>
      </c>
      <c r="F4" s="191">
        <f t="shared" si="2"/>
        <v>0.33333333333333331</v>
      </c>
      <c r="G4" s="190">
        <v>20</v>
      </c>
      <c r="H4" s="191">
        <f t="shared" si="3"/>
        <v>0.55555555555555558</v>
      </c>
      <c r="I4" s="192">
        <f t="shared" si="4"/>
        <v>20</v>
      </c>
      <c r="J4" s="192">
        <v>7</v>
      </c>
      <c r="K4" s="193">
        <f t="shared" si="5"/>
        <v>0.35</v>
      </c>
      <c r="L4" s="192">
        <v>7</v>
      </c>
      <c r="M4" s="193">
        <f t="shared" si="6"/>
        <v>0.35</v>
      </c>
      <c r="N4" s="192">
        <v>6</v>
      </c>
      <c r="O4" s="193">
        <f t="shared" si="7"/>
        <v>0.3</v>
      </c>
      <c r="P4" s="194">
        <v>1</v>
      </c>
      <c r="Q4" s="194">
        <v>8</v>
      </c>
      <c r="R4" s="177">
        <v>40</v>
      </c>
      <c r="S4" s="195">
        <v>1</v>
      </c>
      <c r="T4" s="196">
        <v>25</v>
      </c>
      <c r="U4" s="196">
        <v>8</v>
      </c>
      <c r="V4" s="194">
        <v>0</v>
      </c>
      <c r="W4" s="197">
        <v>0</v>
      </c>
      <c r="X4" s="197">
        <v>2</v>
      </c>
      <c r="Y4" s="198">
        <v>4</v>
      </c>
      <c r="Z4" s="198">
        <v>2</v>
      </c>
      <c r="AA4" s="198">
        <v>0</v>
      </c>
      <c r="AB4" s="199">
        <v>18</v>
      </c>
      <c r="AC4" s="199">
        <v>25</v>
      </c>
      <c r="AD4" s="200">
        <v>153.5</v>
      </c>
      <c r="AE4" s="200">
        <v>52</v>
      </c>
      <c r="AF4" s="200">
        <f t="shared" si="8"/>
        <v>101.5</v>
      </c>
      <c r="AG4" s="235">
        <f t="shared" si="9"/>
        <v>3.7592592592592591</v>
      </c>
      <c r="AH4" s="194">
        <f>Panchine!K39+Punteggio!J39</f>
        <v>3084</v>
      </c>
    </row>
    <row r="5" spans="1:34" ht="15" x14ac:dyDescent="0.25">
      <c r="A5" s="189" t="s">
        <v>289</v>
      </c>
      <c r="B5" s="190">
        <f t="shared" si="0"/>
        <v>38</v>
      </c>
      <c r="C5" s="190">
        <v>7</v>
      </c>
      <c r="D5" s="191">
        <f t="shared" si="1"/>
        <v>0.18421052631578946</v>
      </c>
      <c r="E5" s="190">
        <v>8</v>
      </c>
      <c r="F5" s="191">
        <f t="shared" si="2"/>
        <v>0.21052631578947367</v>
      </c>
      <c r="G5" s="190">
        <v>23</v>
      </c>
      <c r="H5" s="191">
        <f t="shared" si="3"/>
        <v>0.60526315789473684</v>
      </c>
      <c r="I5" s="192">
        <f t="shared" si="4"/>
        <v>28</v>
      </c>
      <c r="J5" s="192">
        <v>6</v>
      </c>
      <c r="K5" s="193">
        <f t="shared" si="5"/>
        <v>0.21428571428571427</v>
      </c>
      <c r="L5" s="192">
        <v>10</v>
      </c>
      <c r="M5" s="193">
        <f t="shared" si="6"/>
        <v>0.35714285714285715</v>
      </c>
      <c r="N5" s="192">
        <v>12</v>
      </c>
      <c r="O5" s="193">
        <f t="shared" si="7"/>
        <v>0.42857142857142855</v>
      </c>
      <c r="P5" s="194">
        <v>6</v>
      </c>
      <c r="Q5" s="194">
        <v>10</v>
      </c>
      <c r="R5" s="177">
        <v>39</v>
      </c>
      <c r="S5" s="195">
        <v>1</v>
      </c>
      <c r="T5" s="196">
        <v>42</v>
      </c>
      <c r="U5" s="196">
        <v>5</v>
      </c>
      <c r="V5" s="194">
        <v>0</v>
      </c>
      <c r="W5" s="197">
        <v>3</v>
      </c>
      <c r="X5" s="197">
        <v>1</v>
      </c>
      <c r="Y5" s="198">
        <v>4</v>
      </c>
      <c r="Z5" s="198">
        <v>0</v>
      </c>
      <c r="AA5" s="198">
        <v>0</v>
      </c>
      <c r="AB5" s="199">
        <v>19</v>
      </c>
      <c r="AC5" s="199">
        <v>21</v>
      </c>
      <c r="AD5" s="200">
        <v>171</v>
      </c>
      <c r="AE5" s="200">
        <v>62.5</v>
      </c>
      <c r="AF5" s="200">
        <f t="shared" si="8"/>
        <v>108.5</v>
      </c>
      <c r="AG5" s="235">
        <f t="shared" si="9"/>
        <v>4.0185185185185182</v>
      </c>
      <c r="AH5" s="194">
        <f>Panchine!M39+Punteggio!L39</f>
        <v>2994</v>
      </c>
    </row>
    <row r="6" spans="1:34" ht="15" x14ac:dyDescent="0.25">
      <c r="A6" s="189" t="s">
        <v>290</v>
      </c>
      <c r="B6" s="190">
        <f t="shared" si="0"/>
        <v>28</v>
      </c>
      <c r="C6" s="190">
        <v>3</v>
      </c>
      <c r="D6" s="191">
        <f t="shared" si="1"/>
        <v>0.10714285714285714</v>
      </c>
      <c r="E6" s="190">
        <v>13</v>
      </c>
      <c r="F6" s="191">
        <f t="shared" si="2"/>
        <v>0.4642857142857143</v>
      </c>
      <c r="G6" s="190">
        <v>12</v>
      </c>
      <c r="H6" s="191">
        <f t="shared" si="3"/>
        <v>0.42857142857142855</v>
      </c>
      <c r="I6" s="192">
        <f t="shared" si="4"/>
        <v>18</v>
      </c>
      <c r="J6" s="192">
        <v>4</v>
      </c>
      <c r="K6" s="193">
        <f t="shared" si="5"/>
        <v>0.22222222222222221</v>
      </c>
      <c r="L6" s="192">
        <v>9</v>
      </c>
      <c r="M6" s="193">
        <f t="shared" si="6"/>
        <v>0.5</v>
      </c>
      <c r="N6" s="192">
        <v>5</v>
      </c>
      <c r="O6" s="193">
        <f t="shared" si="7"/>
        <v>0.27777777777777779</v>
      </c>
      <c r="P6" s="194">
        <v>3</v>
      </c>
      <c r="Q6" s="194">
        <v>7</v>
      </c>
      <c r="R6" s="177">
        <v>44</v>
      </c>
      <c r="S6" s="195">
        <v>2</v>
      </c>
      <c r="T6" s="196">
        <v>21</v>
      </c>
      <c r="U6" s="196">
        <v>16</v>
      </c>
      <c r="V6" s="194">
        <v>1</v>
      </c>
      <c r="W6" s="197">
        <v>2</v>
      </c>
      <c r="X6" s="197">
        <v>2</v>
      </c>
      <c r="Y6" s="198">
        <v>2</v>
      </c>
      <c r="Z6" s="198">
        <v>1</v>
      </c>
      <c r="AA6" s="198">
        <v>0</v>
      </c>
      <c r="AB6" s="199">
        <v>8</v>
      </c>
      <c r="AC6" s="199">
        <v>5</v>
      </c>
      <c r="AD6" s="200">
        <v>135</v>
      </c>
      <c r="AE6" s="200">
        <v>49.5</v>
      </c>
      <c r="AF6" s="200">
        <f t="shared" si="8"/>
        <v>85.5</v>
      </c>
      <c r="AG6" s="235">
        <f t="shared" si="9"/>
        <v>3.1666666666666665</v>
      </c>
      <c r="AH6" s="194">
        <f>Panchine!Q39+Punteggio!P39</f>
        <v>2822.5</v>
      </c>
    </row>
    <row r="7" spans="1:34" ht="15" x14ac:dyDescent="0.25">
      <c r="A7" s="189" t="s">
        <v>308</v>
      </c>
      <c r="B7" s="190">
        <f>C7+E7+G7</f>
        <v>23</v>
      </c>
      <c r="C7" s="190">
        <v>6</v>
      </c>
      <c r="D7" s="191">
        <f t="shared" si="1"/>
        <v>0.2608695652173913</v>
      </c>
      <c r="E7" s="190">
        <v>3</v>
      </c>
      <c r="F7" s="191">
        <f t="shared" si="2"/>
        <v>0.13043478260869565</v>
      </c>
      <c r="G7" s="190">
        <v>14</v>
      </c>
      <c r="H7" s="191">
        <f t="shared" si="3"/>
        <v>0.60869565217391308</v>
      </c>
      <c r="I7" s="192">
        <f t="shared" si="4"/>
        <v>30</v>
      </c>
      <c r="J7" s="192">
        <v>9</v>
      </c>
      <c r="K7" s="193">
        <f t="shared" si="5"/>
        <v>0.3</v>
      </c>
      <c r="L7" s="192">
        <v>14</v>
      </c>
      <c r="M7" s="193">
        <f t="shared" si="6"/>
        <v>0.46666666666666667</v>
      </c>
      <c r="N7" s="192">
        <v>7</v>
      </c>
      <c r="O7" s="193">
        <f t="shared" si="7"/>
        <v>0.23333333333333334</v>
      </c>
      <c r="P7" s="194">
        <v>1</v>
      </c>
      <c r="Q7" s="194">
        <v>6</v>
      </c>
      <c r="R7" s="177">
        <v>37</v>
      </c>
      <c r="S7" s="195">
        <v>2</v>
      </c>
      <c r="T7" s="196">
        <v>35</v>
      </c>
      <c r="U7" s="196">
        <v>6</v>
      </c>
      <c r="V7" s="194">
        <v>0</v>
      </c>
      <c r="W7" s="197">
        <v>2</v>
      </c>
      <c r="X7" s="197">
        <v>4</v>
      </c>
      <c r="Y7" s="198">
        <v>3</v>
      </c>
      <c r="Z7" s="198">
        <v>0</v>
      </c>
      <c r="AA7" s="198">
        <v>1</v>
      </c>
      <c r="AB7" s="199">
        <v>20</v>
      </c>
      <c r="AC7" s="199">
        <v>16</v>
      </c>
      <c r="AD7" s="200">
        <v>122</v>
      </c>
      <c r="AE7" s="200">
        <v>56.5</v>
      </c>
      <c r="AF7" s="200">
        <f t="shared" si="8"/>
        <v>65.5</v>
      </c>
      <c r="AG7" s="235">
        <f t="shared" si="9"/>
        <v>2.425925925925926</v>
      </c>
      <c r="AH7" s="194">
        <f>Panchine!O39+Punteggio!N39</f>
        <v>2928.5</v>
      </c>
    </row>
    <row r="8" spans="1:34" ht="15" x14ac:dyDescent="0.25">
      <c r="A8" s="189" t="s">
        <v>291</v>
      </c>
      <c r="B8" s="190">
        <f t="shared" si="0"/>
        <v>35</v>
      </c>
      <c r="C8" s="190">
        <v>5</v>
      </c>
      <c r="D8" s="191">
        <f t="shared" si="1"/>
        <v>0.14285714285714285</v>
      </c>
      <c r="E8" s="190">
        <v>17</v>
      </c>
      <c r="F8" s="191">
        <f t="shared" si="2"/>
        <v>0.48571428571428571</v>
      </c>
      <c r="G8" s="190">
        <v>13</v>
      </c>
      <c r="H8" s="191">
        <f t="shared" si="3"/>
        <v>0.37142857142857144</v>
      </c>
      <c r="I8" s="192">
        <f t="shared" si="4"/>
        <v>28</v>
      </c>
      <c r="J8" s="192">
        <v>2</v>
      </c>
      <c r="K8" s="193">
        <f t="shared" si="5"/>
        <v>7.1428571428571425E-2</v>
      </c>
      <c r="L8" s="192">
        <v>19</v>
      </c>
      <c r="M8" s="193">
        <f t="shared" si="6"/>
        <v>0.6785714285714286</v>
      </c>
      <c r="N8" s="192">
        <v>7</v>
      </c>
      <c r="O8" s="193">
        <f t="shared" si="7"/>
        <v>0.25</v>
      </c>
      <c r="P8" s="194">
        <v>1</v>
      </c>
      <c r="Q8" s="194">
        <v>10</v>
      </c>
      <c r="R8" s="177">
        <v>49</v>
      </c>
      <c r="S8" s="195">
        <v>2</v>
      </c>
      <c r="T8" s="196">
        <v>24</v>
      </c>
      <c r="U8" s="196">
        <v>10</v>
      </c>
      <c r="V8" s="194">
        <v>0</v>
      </c>
      <c r="W8" s="197">
        <v>4</v>
      </c>
      <c r="X8" s="197">
        <v>1</v>
      </c>
      <c r="Y8" s="198">
        <v>5</v>
      </c>
      <c r="Z8" s="198">
        <v>2</v>
      </c>
      <c r="AA8" s="198">
        <v>0</v>
      </c>
      <c r="AB8" s="199">
        <v>5</v>
      </c>
      <c r="AC8" s="199">
        <v>6</v>
      </c>
      <c r="AD8" s="200">
        <v>166</v>
      </c>
      <c r="AE8" s="200">
        <v>50.5</v>
      </c>
      <c r="AF8" s="200">
        <f t="shared" si="8"/>
        <v>115.5</v>
      </c>
      <c r="AG8" s="235">
        <f t="shared" si="9"/>
        <v>4.2777777777777777</v>
      </c>
      <c r="AH8" s="194">
        <f>Panchine!S39+Punteggio!R39</f>
        <v>2685</v>
      </c>
    </row>
    <row r="9" spans="1:34" ht="15" x14ac:dyDescent="0.25">
      <c r="A9" s="189" t="s">
        <v>292</v>
      </c>
      <c r="B9" s="190">
        <f t="shared" si="0"/>
        <v>56</v>
      </c>
      <c r="C9" s="190">
        <v>3</v>
      </c>
      <c r="D9" s="191">
        <f t="shared" si="1"/>
        <v>5.3571428571428568E-2</v>
      </c>
      <c r="E9" s="190">
        <v>16</v>
      </c>
      <c r="F9" s="191">
        <f t="shared" si="2"/>
        <v>0.2857142857142857</v>
      </c>
      <c r="G9" s="190">
        <v>37</v>
      </c>
      <c r="H9" s="191">
        <f t="shared" si="3"/>
        <v>0.6607142857142857</v>
      </c>
      <c r="I9" s="192">
        <f t="shared" si="4"/>
        <v>23</v>
      </c>
      <c r="J9" s="192">
        <v>2</v>
      </c>
      <c r="K9" s="193">
        <f t="shared" si="5"/>
        <v>8.6956521739130432E-2</v>
      </c>
      <c r="L9" s="192">
        <v>11</v>
      </c>
      <c r="M9" s="193">
        <f t="shared" si="6"/>
        <v>0.47826086956521741</v>
      </c>
      <c r="N9" s="192">
        <v>10</v>
      </c>
      <c r="O9" s="193">
        <f t="shared" si="7"/>
        <v>0.43478260869565216</v>
      </c>
      <c r="P9" s="194">
        <v>2</v>
      </c>
      <c r="Q9" s="194">
        <v>13</v>
      </c>
      <c r="R9" s="177">
        <v>40</v>
      </c>
      <c r="S9" s="195">
        <v>0</v>
      </c>
      <c r="T9" s="196">
        <v>38</v>
      </c>
      <c r="U9" s="196">
        <v>5</v>
      </c>
      <c r="V9" s="194">
        <v>2</v>
      </c>
      <c r="W9" s="197">
        <v>3</v>
      </c>
      <c r="X9" s="197">
        <v>2</v>
      </c>
      <c r="Y9" s="198">
        <v>5</v>
      </c>
      <c r="Z9" s="198">
        <v>2</v>
      </c>
      <c r="AA9" s="198">
        <v>0</v>
      </c>
      <c r="AB9" s="199">
        <v>1</v>
      </c>
      <c r="AC9" s="199">
        <v>1</v>
      </c>
      <c r="AD9" s="200">
        <v>219.5</v>
      </c>
      <c r="AE9" s="200">
        <v>68</v>
      </c>
      <c r="AF9" s="200">
        <f t="shared" si="8"/>
        <v>151.5</v>
      </c>
      <c r="AG9" s="235">
        <f t="shared" si="9"/>
        <v>5.6111111111111107</v>
      </c>
      <c r="AH9" s="194">
        <f>Panchine!U39+Punteggio!T39</f>
        <v>3186</v>
      </c>
    </row>
    <row r="10" spans="1:34" ht="15" x14ac:dyDescent="0.25">
      <c r="A10" s="189" t="s">
        <v>307</v>
      </c>
      <c r="B10" s="190">
        <f t="shared" si="0"/>
        <v>45</v>
      </c>
      <c r="C10" s="190">
        <v>3</v>
      </c>
      <c r="D10" s="191">
        <f t="shared" si="1"/>
        <v>6.6666666666666666E-2</v>
      </c>
      <c r="E10" s="190">
        <v>17</v>
      </c>
      <c r="F10" s="191">
        <f t="shared" si="2"/>
        <v>0.37777777777777777</v>
      </c>
      <c r="G10" s="190">
        <v>25</v>
      </c>
      <c r="H10" s="191">
        <f t="shared" si="3"/>
        <v>0.55555555555555558</v>
      </c>
      <c r="I10" s="192">
        <f t="shared" si="4"/>
        <v>25</v>
      </c>
      <c r="J10" s="192">
        <v>11</v>
      </c>
      <c r="K10" s="193">
        <f t="shared" si="5"/>
        <v>0.44</v>
      </c>
      <c r="L10" s="192">
        <v>10</v>
      </c>
      <c r="M10" s="193">
        <f t="shared" si="6"/>
        <v>0.4</v>
      </c>
      <c r="N10" s="192">
        <v>4</v>
      </c>
      <c r="O10" s="193">
        <f t="shared" si="7"/>
        <v>0.16</v>
      </c>
      <c r="P10" s="194">
        <v>8</v>
      </c>
      <c r="Q10" s="194">
        <v>6</v>
      </c>
      <c r="R10" s="177">
        <v>36</v>
      </c>
      <c r="S10" s="195">
        <v>0</v>
      </c>
      <c r="T10" s="196">
        <v>21</v>
      </c>
      <c r="U10" s="196">
        <v>12</v>
      </c>
      <c r="V10" s="194">
        <v>0</v>
      </c>
      <c r="W10" s="197">
        <v>1</v>
      </c>
      <c r="X10" s="197">
        <v>1</v>
      </c>
      <c r="Y10" s="198">
        <v>5</v>
      </c>
      <c r="Z10" s="198">
        <v>3</v>
      </c>
      <c r="AA10" s="198">
        <v>0</v>
      </c>
      <c r="AB10" s="199">
        <v>10</v>
      </c>
      <c r="AC10" s="199">
        <v>14</v>
      </c>
      <c r="AD10" s="200">
        <v>192</v>
      </c>
      <c r="AE10" s="200">
        <v>48</v>
      </c>
      <c r="AF10" s="200">
        <f t="shared" si="8"/>
        <v>144</v>
      </c>
      <c r="AG10" s="235">
        <f t="shared" si="9"/>
        <v>5.333333333333333</v>
      </c>
      <c r="AH10" s="194">
        <f>Panchine!C39+Punteggio!B39</f>
        <v>3197.5</v>
      </c>
    </row>
    <row r="11" spans="1:34" ht="15" x14ac:dyDescent="0.25">
      <c r="A11" s="189" t="s">
        <v>297</v>
      </c>
      <c r="B11" s="190">
        <f t="shared" si="0"/>
        <v>45</v>
      </c>
      <c r="C11" s="190">
        <v>5</v>
      </c>
      <c r="D11" s="191">
        <f t="shared" si="1"/>
        <v>0.1111111111111111</v>
      </c>
      <c r="E11" s="190">
        <v>17</v>
      </c>
      <c r="F11" s="191">
        <f t="shared" si="2"/>
        <v>0.37777777777777777</v>
      </c>
      <c r="G11" s="190">
        <v>23</v>
      </c>
      <c r="H11" s="191">
        <f t="shared" si="3"/>
        <v>0.51111111111111107</v>
      </c>
      <c r="I11" s="192">
        <f t="shared" si="4"/>
        <v>20</v>
      </c>
      <c r="J11" s="192">
        <v>5</v>
      </c>
      <c r="K11" s="193">
        <f t="shared" si="5"/>
        <v>0.25</v>
      </c>
      <c r="L11" s="192">
        <v>6</v>
      </c>
      <c r="M11" s="193">
        <f t="shared" si="6"/>
        <v>0.3</v>
      </c>
      <c r="N11" s="192">
        <v>9</v>
      </c>
      <c r="O11" s="193">
        <f t="shared" si="7"/>
        <v>0.45</v>
      </c>
      <c r="P11" s="194">
        <v>2</v>
      </c>
      <c r="Q11" s="194">
        <v>17</v>
      </c>
      <c r="R11" s="177">
        <v>42</v>
      </c>
      <c r="S11" s="195">
        <v>3</v>
      </c>
      <c r="T11" s="196">
        <v>24</v>
      </c>
      <c r="U11" s="196">
        <v>14</v>
      </c>
      <c r="V11" s="194">
        <v>3</v>
      </c>
      <c r="W11" s="197">
        <v>2</v>
      </c>
      <c r="X11" s="197">
        <v>4</v>
      </c>
      <c r="Y11" s="198">
        <v>12</v>
      </c>
      <c r="Z11" s="198">
        <v>1</v>
      </c>
      <c r="AA11" s="198">
        <v>0</v>
      </c>
      <c r="AB11" s="199">
        <v>22</v>
      </c>
      <c r="AC11" s="199">
        <v>18</v>
      </c>
      <c r="AD11" s="200">
        <v>198</v>
      </c>
      <c r="AE11" s="200">
        <v>57</v>
      </c>
      <c r="AF11" s="200">
        <f t="shared" si="8"/>
        <v>141</v>
      </c>
      <c r="AG11" s="235">
        <f t="shared" si="9"/>
        <v>5.2222222222222223</v>
      </c>
      <c r="AH11" s="194">
        <f>Panchine!G39+Punteggio!F39</f>
        <v>2949</v>
      </c>
    </row>
  </sheetData>
  <autoFilter ref="A1:AH1" xr:uid="{00000000-0009-0000-0000-000007000000}">
    <sortState ref="A2:AH11">
      <sortCondition ref="A1"/>
    </sortState>
  </autoFilter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X52"/>
  <sheetViews>
    <sheetView workbookViewId="0">
      <selection activeCell="V44" sqref="V44"/>
    </sheetView>
  </sheetViews>
  <sheetFormatPr defaultRowHeight="14.25" x14ac:dyDescent="0.2"/>
  <cols>
    <col min="1" max="1" width="7.625" style="83" bestFit="1" customWidth="1"/>
    <col min="2" max="2" width="8.875" bestFit="1" customWidth="1"/>
    <col min="3" max="3" width="9.125" bestFit="1" customWidth="1"/>
    <col min="4" max="4" width="12" bestFit="1" customWidth="1"/>
    <col min="5" max="5" width="9.125" bestFit="1" customWidth="1"/>
    <col min="6" max="6" width="12.25" bestFit="1" customWidth="1"/>
    <col min="7" max="7" width="8.375" bestFit="1" customWidth="1"/>
    <col min="8" max="8" width="9.5" bestFit="1" customWidth="1"/>
    <col min="9" max="9" width="10.375" bestFit="1" customWidth="1"/>
    <col min="10" max="10" width="9.875" bestFit="1" customWidth="1"/>
    <col min="11" max="11" width="9.25" bestFit="1" customWidth="1"/>
    <col min="14" max="14" width="7.625" bestFit="1" customWidth="1"/>
    <col min="15" max="15" width="8.875" bestFit="1" customWidth="1"/>
    <col min="16" max="16" width="9.125" bestFit="1" customWidth="1"/>
    <col min="17" max="17" width="12" bestFit="1" customWidth="1"/>
    <col min="18" max="18" width="9.125" bestFit="1" customWidth="1"/>
    <col min="19" max="19" width="12.25" bestFit="1" customWidth="1"/>
    <col min="20" max="20" width="8.375" bestFit="1" customWidth="1"/>
    <col min="21" max="21" width="9.5" bestFit="1" customWidth="1"/>
    <col min="22" max="22" width="10.375" bestFit="1" customWidth="1"/>
    <col min="23" max="23" width="9.875" bestFit="1" customWidth="1"/>
    <col min="24" max="24" width="9.25" bestFit="1" customWidth="1"/>
  </cols>
  <sheetData>
    <row r="1" spans="1:24" ht="15" x14ac:dyDescent="0.2">
      <c r="A1" s="443" t="s">
        <v>380</v>
      </c>
      <c r="B1" s="443"/>
      <c r="C1" s="443"/>
      <c r="D1" s="443"/>
      <c r="E1" s="443"/>
      <c r="F1" s="443"/>
      <c r="G1" s="443"/>
      <c r="H1" s="443"/>
      <c r="I1" s="443"/>
      <c r="J1" s="443"/>
      <c r="K1" s="443"/>
      <c r="N1" s="443" t="s">
        <v>381</v>
      </c>
      <c r="O1" s="443"/>
      <c r="P1" s="443"/>
      <c r="Q1" s="443"/>
      <c r="R1" s="443"/>
      <c r="S1" s="443"/>
      <c r="T1" s="443"/>
      <c r="U1" s="443"/>
      <c r="V1" s="443"/>
      <c r="W1" s="443"/>
      <c r="X1" s="443"/>
    </row>
    <row r="2" spans="1:24" ht="15" x14ac:dyDescent="0.2">
      <c r="A2" s="205" t="s">
        <v>268</v>
      </c>
      <c r="B2" s="204" t="s">
        <v>341</v>
      </c>
      <c r="C2" s="204" t="s">
        <v>285</v>
      </c>
      <c r="D2" s="204" t="s">
        <v>342</v>
      </c>
      <c r="E2" s="204" t="s">
        <v>287</v>
      </c>
      <c r="F2" s="204" t="s">
        <v>288</v>
      </c>
      <c r="G2" s="204" t="s">
        <v>289</v>
      </c>
      <c r="H2" s="204" t="s">
        <v>308</v>
      </c>
      <c r="I2" s="204" t="s">
        <v>290</v>
      </c>
      <c r="J2" s="204" t="s">
        <v>291</v>
      </c>
      <c r="K2" s="204" t="s">
        <v>292</v>
      </c>
      <c r="N2" s="205" t="s">
        <v>268</v>
      </c>
      <c r="O2" s="204" t="s">
        <v>341</v>
      </c>
      <c r="P2" s="204" t="s">
        <v>285</v>
      </c>
      <c r="Q2" s="204" t="s">
        <v>342</v>
      </c>
      <c r="R2" s="204" t="s">
        <v>287</v>
      </c>
      <c r="S2" s="204" t="s">
        <v>288</v>
      </c>
      <c r="T2" s="204" t="s">
        <v>289</v>
      </c>
      <c r="U2" s="204" t="s">
        <v>308</v>
      </c>
      <c r="V2" s="204" t="s">
        <v>290</v>
      </c>
      <c r="W2" s="204" t="s">
        <v>291</v>
      </c>
      <c r="X2" s="204" t="s">
        <v>292</v>
      </c>
    </row>
    <row r="3" spans="1:24" ht="15" x14ac:dyDescent="0.2">
      <c r="A3" s="205">
        <v>1</v>
      </c>
      <c r="B3" s="86">
        <v>3</v>
      </c>
      <c r="C3" s="86">
        <v>13</v>
      </c>
      <c r="D3" s="86">
        <v>20</v>
      </c>
      <c r="E3" s="86">
        <v>20</v>
      </c>
      <c r="F3" s="86">
        <v>13</v>
      </c>
      <c r="G3" s="86">
        <v>27</v>
      </c>
      <c r="H3" s="86">
        <v>3</v>
      </c>
      <c r="I3" s="86">
        <v>3</v>
      </c>
      <c r="J3" s="86">
        <v>3</v>
      </c>
      <c r="K3" s="86">
        <v>20</v>
      </c>
      <c r="N3" s="205">
        <v>1</v>
      </c>
      <c r="O3" s="86">
        <v>83</v>
      </c>
      <c r="P3" s="86">
        <v>68</v>
      </c>
      <c r="Q3" s="86">
        <v>102</v>
      </c>
      <c r="R3" s="86">
        <v>76.5</v>
      </c>
      <c r="S3" s="86">
        <v>78.5</v>
      </c>
      <c r="T3" s="86">
        <v>80</v>
      </c>
      <c r="U3" s="86">
        <v>69</v>
      </c>
      <c r="V3" s="86">
        <v>75</v>
      </c>
      <c r="W3" s="86">
        <v>71.5</v>
      </c>
      <c r="X3" s="86">
        <v>68</v>
      </c>
    </row>
    <row r="4" spans="1:24" ht="15" x14ac:dyDescent="0.2">
      <c r="A4" s="205">
        <v>2</v>
      </c>
      <c r="B4" s="86">
        <v>6</v>
      </c>
      <c r="C4" s="86">
        <v>18</v>
      </c>
      <c r="D4" s="86">
        <v>6</v>
      </c>
      <c r="E4" s="86">
        <v>18</v>
      </c>
      <c r="F4" s="86">
        <v>6</v>
      </c>
      <c r="G4" s="86">
        <v>18</v>
      </c>
      <c r="H4" s="86">
        <v>0</v>
      </c>
      <c r="I4" s="86">
        <v>6</v>
      </c>
      <c r="J4" s="86">
        <v>15</v>
      </c>
      <c r="K4" s="86">
        <v>18</v>
      </c>
      <c r="N4" s="205">
        <v>2</v>
      </c>
      <c r="O4" s="86">
        <v>70</v>
      </c>
      <c r="P4" s="86">
        <v>81</v>
      </c>
      <c r="Q4" s="86">
        <v>81</v>
      </c>
      <c r="R4" s="86">
        <v>71.5</v>
      </c>
      <c r="S4" s="86">
        <v>72.5</v>
      </c>
      <c r="T4" s="86">
        <v>60.5</v>
      </c>
      <c r="U4" s="86">
        <v>84</v>
      </c>
      <c r="V4" s="86">
        <v>76</v>
      </c>
      <c r="W4" s="86">
        <v>69</v>
      </c>
      <c r="X4" s="86">
        <v>81</v>
      </c>
    </row>
    <row r="5" spans="1:24" ht="15" x14ac:dyDescent="0.2">
      <c r="A5" s="205">
        <v>3</v>
      </c>
      <c r="B5" s="86">
        <v>1</v>
      </c>
      <c r="C5" s="86">
        <v>8</v>
      </c>
      <c r="D5" s="86">
        <v>23</v>
      </c>
      <c r="E5" s="86">
        <v>16</v>
      </c>
      <c r="F5" s="86">
        <v>23</v>
      </c>
      <c r="G5" s="86">
        <v>8</v>
      </c>
      <c r="H5" s="86">
        <v>1</v>
      </c>
      <c r="I5" s="86">
        <v>16</v>
      </c>
      <c r="J5" s="86">
        <v>8</v>
      </c>
      <c r="K5" s="86">
        <v>23</v>
      </c>
      <c r="N5" s="205">
        <v>3</v>
      </c>
      <c r="O5" s="86">
        <v>72.5</v>
      </c>
      <c r="P5" s="86">
        <v>63</v>
      </c>
      <c r="Q5" s="86">
        <v>79.5</v>
      </c>
      <c r="R5" s="86">
        <v>66</v>
      </c>
      <c r="S5" s="86">
        <v>84.5</v>
      </c>
      <c r="T5" s="86">
        <v>79.5</v>
      </c>
      <c r="U5" s="86">
        <v>73.5</v>
      </c>
      <c r="V5" s="86">
        <v>71.5</v>
      </c>
      <c r="W5" s="86">
        <v>80</v>
      </c>
      <c r="X5" s="86">
        <v>71</v>
      </c>
    </row>
    <row r="6" spans="1:24" ht="15" x14ac:dyDescent="0.2">
      <c r="A6" s="205">
        <v>4</v>
      </c>
      <c r="B6" s="86">
        <v>19</v>
      </c>
      <c r="C6" s="86">
        <v>1</v>
      </c>
      <c r="D6" s="86">
        <v>19</v>
      </c>
      <c r="E6" s="86">
        <v>19</v>
      </c>
      <c r="F6" s="86">
        <v>19</v>
      </c>
      <c r="G6" s="86">
        <v>19</v>
      </c>
      <c r="H6" s="86">
        <v>12</v>
      </c>
      <c r="I6" s="86">
        <v>1</v>
      </c>
      <c r="J6" s="86">
        <v>7</v>
      </c>
      <c r="K6" s="86">
        <v>7</v>
      </c>
      <c r="N6" s="205">
        <v>4</v>
      </c>
      <c r="O6" s="86">
        <v>82</v>
      </c>
      <c r="P6" s="86">
        <v>72</v>
      </c>
      <c r="Q6" s="86">
        <v>83</v>
      </c>
      <c r="R6" s="86">
        <v>64.5</v>
      </c>
      <c r="S6" s="86">
        <v>72.5</v>
      </c>
      <c r="T6" s="86">
        <v>69</v>
      </c>
      <c r="U6" s="86">
        <v>82</v>
      </c>
      <c r="V6" s="86">
        <v>80.5</v>
      </c>
      <c r="W6" s="86">
        <v>62.5</v>
      </c>
      <c r="X6" s="86">
        <v>85.5</v>
      </c>
    </row>
    <row r="7" spans="1:24" ht="15" x14ac:dyDescent="0.2">
      <c r="A7" s="205">
        <v>5</v>
      </c>
      <c r="B7" s="86">
        <v>9</v>
      </c>
      <c r="C7" s="86">
        <v>9</v>
      </c>
      <c r="D7" s="86">
        <v>1</v>
      </c>
      <c r="E7" s="86">
        <v>22</v>
      </c>
      <c r="F7" s="86">
        <v>9</v>
      </c>
      <c r="G7" s="86">
        <v>1</v>
      </c>
      <c r="H7" s="86">
        <v>18</v>
      </c>
      <c r="I7" s="86">
        <v>9</v>
      </c>
      <c r="J7" s="86">
        <v>22</v>
      </c>
      <c r="K7" s="86">
        <v>27</v>
      </c>
      <c r="N7" s="205">
        <v>5</v>
      </c>
      <c r="O7" s="86">
        <v>83</v>
      </c>
      <c r="P7" s="86">
        <v>59.5</v>
      </c>
      <c r="Q7" s="86">
        <v>74</v>
      </c>
      <c r="R7" s="86">
        <v>92</v>
      </c>
      <c r="S7" s="86">
        <v>70</v>
      </c>
      <c r="T7" s="86">
        <v>69.5</v>
      </c>
      <c r="U7" s="86">
        <v>65.5</v>
      </c>
      <c r="V7" s="86">
        <v>71.5</v>
      </c>
      <c r="W7" s="86">
        <v>69.5</v>
      </c>
      <c r="X7" s="86">
        <v>78.5</v>
      </c>
    </row>
    <row r="8" spans="1:24" ht="15" x14ac:dyDescent="0.2">
      <c r="A8" s="205">
        <v>6</v>
      </c>
      <c r="B8" s="86">
        <v>23</v>
      </c>
      <c r="C8" s="86">
        <v>2</v>
      </c>
      <c r="D8" s="86">
        <v>12</v>
      </c>
      <c r="E8" s="86">
        <v>2</v>
      </c>
      <c r="F8" s="86">
        <v>2</v>
      </c>
      <c r="G8" s="86">
        <v>12</v>
      </c>
      <c r="H8" s="86">
        <v>23</v>
      </c>
      <c r="I8" s="86">
        <v>12</v>
      </c>
      <c r="J8" s="86">
        <v>12</v>
      </c>
      <c r="K8" s="86">
        <v>23</v>
      </c>
      <c r="N8" s="205">
        <v>6</v>
      </c>
      <c r="O8" s="86">
        <v>74.5</v>
      </c>
      <c r="P8" s="86">
        <v>67.5</v>
      </c>
      <c r="Q8" s="86">
        <v>67.5</v>
      </c>
      <c r="R8" s="86">
        <v>62.5</v>
      </c>
      <c r="S8" s="86">
        <v>75.5</v>
      </c>
      <c r="T8" s="86">
        <v>68.5</v>
      </c>
      <c r="U8" s="86">
        <v>77.5</v>
      </c>
      <c r="V8" s="86">
        <v>73.5</v>
      </c>
      <c r="W8" s="86">
        <v>68.5</v>
      </c>
      <c r="X8" s="86">
        <v>64.5</v>
      </c>
    </row>
    <row r="9" spans="1:24" ht="15" x14ac:dyDescent="0.2">
      <c r="A9" s="205">
        <v>7</v>
      </c>
      <c r="B9" s="86">
        <v>10</v>
      </c>
      <c r="C9" s="86">
        <v>2</v>
      </c>
      <c r="D9" s="86">
        <v>25</v>
      </c>
      <c r="E9" s="86">
        <v>25</v>
      </c>
      <c r="F9" s="86">
        <v>17</v>
      </c>
      <c r="G9" s="86">
        <v>2</v>
      </c>
      <c r="H9" s="86">
        <v>17</v>
      </c>
      <c r="I9" s="86">
        <v>17</v>
      </c>
      <c r="J9" s="86">
        <v>10</v>
      </c>
      <c r="K9" s="86">
        <v>2</v>
      </c>
      <c r="N9" s="205">
        <v>7</v>
      </c>
      <c r="O9" s="86">
        <v>64.5</v>
      </c>
      <c r="P9" s="86">
        <v>74.5</v>
      </c>
      <c r="Q9" s="86">
        <v>65</v>
      </c>
      <c r="R9" s="86">
        <v>72</v>
      </c>
      <c r="S9" s="86">
        <v>66.5</v>
      </c>
      <c r="T9" s="86">
        <v>67.5</v>
      </c>
      <c r="U9" s="86">
        <v>74.5</v>
      </c>
      <c r="V9" s="86">
        <v>75</v>
      </c>
      <c r="W9" s="86">
        <v>79.5</v>
      </c>
      <c r="X9" s="86">
        <v>78.5</v>
      </c>
    </row>
    <row r="10" spans="1:24" ht="15" x14ac:dyDescent="0.2">
      <c r="A10" s="205">
        <v>8</v>
      </c>
      <c r="B10" s="86">
        <v>7</v>
      </c>
      <c r="C10" s="86">
        <v>23</v>
      </c>
      <c r="D10" s="86">
        <v>23</v>
      </c>
      <c r="E10" s="86">
        <v>23</v>
      </c>
      <c r="F10" s="86">
        <v>18</v>
      </c>
      <c r="G10" s="86">
        <v>7</v>
      </c>
      <c r="H10" s="86">
        <v>7</v>
      </c>
      <c r="I10" s="86">
        <v>0</v>
      </c>
      <c r="J10" s="86">
        <v>7</v>
      </c>
      <c r="K10" s="86">
        <v>7</v>
      </c>
      <c r="N10" s="205">
        <v>8</v>
      </c>
      <c r="O10" s="86">
        <v>61</v>
      </c>
      <c r="P10" s="86">
        <v>85</v>
      </c>
      <c r="Q10" s="86">
        <v>79</v>
      </c>
      <c r="R10" s="86">
        <v>69</v>
      </c>
      <c r="S10" s="86">
        <v>71</v>
      </c>
      <c r="T10" s="86">
        <v>80.5</v>
      </c>
      <c r="U10" s="86">
        <v>70.5</v>
      </c>
      <c r="V10" s="86">
        <v>66</v>
      </c>
      <c r="W10" s="86">
        <v>75.5</v>
      </c>
      <c r="X10" s="86">
        <v>69.5</v>
      </c>
    </row>
    <row r="11" spans="1:24" ht="15" x14ac:dyDescent="0.2">
      <c r="A11" s="205">
        <v>9</v>
      </c>
      <c r="B11" s="86">
        <v>9</v>
      </c>
      <c r="C11" s="86">
        <v>20</v>
      </c>
      <c r="D11" s="86">
        <v>9</v>
      </c>
      <c r="E11" s="86">
        <v>20</v>
      </c>
      <c r="F11" s="86">
        <v>9</v>
      </c>
      <c r="G11" s="86">
        <v>27</v>
      </c>
      <c r="H11" s="86">
        <v>1</v>
      </c>
      <c r="I11" s="86">
        <v>20</v>
      </c>
      <c r="J11" s="86">
        <v>9</v>
      </c>
      <c r="K11" s="86">
        <v>1</v>
      </c>
      <c r="N11" s="205">
        <v>9</v>
      </c>
      <c r="O11" s="86">
        <v>73</v>
      </c>
      <c r="P11" s="86">
        <v>65</v>
      </c>
      <c r="Q11" s="86">
        <v>71.5</v>
      </c>
      <c r="R11" s="86">
        <v>73</v>
      </c>
      <c r="S11" s="86">
        <v>80</v>
      </c>
      <c r="T11" s="86">
        <v>67.5</v>
      </c>
      <c r="U11" s="86">
        <v>79.5</v>
      </c>
      <c r="V11" s="86">
        <v>64.5</v>
      </c>
      <c r="W11" s="86">
        <v>67</v>
      </c>
      <c r="X11" s="86">
        <v>75.5</v>
      </c>
    </row>
    <row r="12" spans="1:24" ht="15" x14ac:dyDescent="0.2">
      <c r="A12" s="205">
        <v>10</v>
      </c>
      <c r="B12" s="86">
        <v>27</v>
      </c>
      <c r="C12" s="86">
        <v>2</v>
      </c>
      <c r="D12" s="86">
        <v>11</v>
      </c>
      <c r="E12" s="86">
        <v>20</v>
      </c>
      <c r="F12" s="86">
        <v>11</v>
      </c>
      <c r="G12" s="86">
        <v>2</v>
      </c>
      <c r="H12" s="86">
        <v>2</v>
      </c>
      <c r="I12" s="86">
        <v>20</v>
      </c>
      <c r="J12" s="86">
        <v>11</v>
      </c>
      <c r="K12" s="86">
        <v>20</v>
      </c>
      <c r="N12" s="205">
        <v>10</v>
      </c>
      <c r="O12" s="86">
        <v>76.5</v>
      </c>
      <c r="P12" s="86">
        <v>72.5</v>
      </c>
      <c r="Q12" s="86">
        <v>66</v>
      </c>
      <c r="R12" s="86">
        <v>70.5</v>
      </c>
      <c r="S12" s="86">
        <v>74</v>
      </c>
      <c r="T12" s="86">
        <v>71</v>
      </c>
      <c r="U12" s="86">
        <v>73</v>
      </c>
      <c r="V12" s="86">
        <v>66.5</v>
      </c>
      <c r="W12" s="86">
        <v>65</v>
      </c>
      <c r="X12" s="86">
        <v>84.5</v>
      </c>
    </row>
    <row r="13" spans="1:24" ht="15" x14ac:dyDescent="0.2">
      <c r="A13" s="205">
        <v>11</v>
      </c>
      <c r="B13" s="86">
        <v>14</v>
      </c>
      <c r="C13" s="86">
        <v>22</v>
      </c>
      <c r="D13" s="86">
        <v>0</v>
      </c>
      <c r="E13" s="86">
        <v>22</v>
      </c>
      <c r="F13" s="86">
        <v>14</v>
      </c>
      <c r="G13" s="86">
        <v>14</v>
      </c>
      <c r="H13" s="86">
        <v>5</v>
      </c>
      <c r="I13" s="86">
        <v>5</v>
      </c>
      <c r="J13" s="86">
        <v>5</v>
      </c>
      <c r="K13" s="86">
        <v>27</v>
      </c>
      <c r="N13" s="205">
        <v>11</v>
      </c>
      <c r="O13" s="86">
        <v>79.5</v>
      </c>
      <c r="P13" s="86">
        <v>100.5</v>
      </c>
      <c r="Q13" s="86">
        <v>78.5</v>
      </c>
      <c r="R13" s="86">
        <v>66.5</v>
      </c>
      <c r="S13" s="86">
        <v>76</v>
      </c>
      <c r="T13" s="86">
        <v>71</v>
      </c>
      <c r="U13" s="86">
        <v>75</v>
      </c>
      <c r="V13" s="86">
        <v>70.5</v>
      </c>
      <c r="W13" s="86">
        <v>70.5</v>
      </c>
      <c r="X13" s="86">
        <v>78.5</v>
      </c>
    </row>
    <row r="14" spans="1:24" ht="15" x14ac:dyDescent="0.2">
      <c r="A14" s="205">
        <v>12</v>
      </c>
      <c r="B14" s="86">
        <v>7</v>
      </c>
      <c r="C14" s="86">
        <v>7</v>
      </c>
      <c r="D14" s="86">
        <v>0</v>
      </c>
      <c r="E14" s="86">
        <v>25</v>
      </c>
      <c r="F14" s="86">
        <v>7</v>
      </c>
      <c r="G14" s="86">
        <v>19</v>
      </c>
      <c r="H14" s="86">
        <v>7</v>
      </c>
      <c r="I14" s="86">
        <v>19</v>
      </c>
      <c r="J14" s="86">
        <v>7</v>
      </c>
      <c r="K14" s="86">
        <v>25</v>
      </c>
      <c r="N14" s="205">
        <v>12</v>
      </c>
      <c r="O14" s="86">
        <v>71</v>
      </c>
      <c r="P14" s="86">
        <v>71.5</v>
      </c>
      <c r="Q14" s="86">
        <v>69</v>
      </c>
      <c r="R14" s="86">
        <v>67</v>
      </c>
      <c r="S14" s="86">
        <v>60</v>
      </c>
      <c r="T14" s="86">
        <v>72</v>
      </c>
      <c r="U14" s="86">
        <v>87.5</v>
      </c>
      <c r="V14" s="86">
        <v>76.5</v>
      </c>
      <c r="W14" s="86">
        <v>85.5</v>
      </c>
      <c r="X14" s="86">
        <v>69.5</v>
      </c>
    </row>
    <row r="15" spans="1:24" ht="15" x14ac:dyDescent="0.2">
      <c r="A15" s="205">
        <v>13</v>
      </c>
      <c r="B15" s="86">
        <v>20</v>
      </c>
      <c r="C15" s="86">
        <v>1</v>
      </c>
      <c r="D15" s="86">
        <v>20</v>
      </c>
      <c r="E15" s="86">
        <v>9</v>
      </c>
      <c r="F15" s="86">
        <v>27</v>
      </c>
      <c r="G15" s="86">
        <v>1</v>
      </c>
      <c r="H15" s="86">
        <v>9</v>
      </c>
      <c r="I15" s="86">
        <v>9</v>
      </c>
      <c r="J15" s="86">
        <v>9</v>
      </c>
      <c r="K15" s="86">
        <v>20</v>
      </c>
      <c r="N15" s="205">
        <v>13</v>
      </c>
      <c r="O15" s="86">
        <v>77</v>
      </c>
      <c r="P15" s="86">
        <v>69</v>
      </c>
      <c r="Q15" s="86">
        <v>76.5</v>
      </c>
      <c r="R15" s="86">
        <v>69</v>
      </c>
      <c r="S15" s="86">
        <v>73.5</v>
      </c>
      <c r="T15" s="86">
        <v>78</v>
      </c>
      <c r="U15" s="86">
        <v>82</v>
      </c>
      <c r="V15" s="86">
        <v>67</v>
      </c>
      <c r="W15" s="86">
        <v>64</v>
      </c>
      <c r="X15" s="86">
        <v>64.5</v>
      </c>
    </row>
    <row r="16" spans="1:24" ht="15" x14ac:dyDescent="0.2">
      <c r="A16" s="205">
        <v>14</v>
      </c>
      <c r="B16" s="86">
        <v>5</v>
      </c>
      <c r="C16" s="86">
        <v>5</v>
      </c>
      <c r="D16" s="86">
        <v>25</v>
      </c>
      <c r="E16" s="86">
        <v>14</v>
      </c>
      <c r="F16" s="86">
        <v>14</v>
      </c>
      <c r="G16" s="86">
        <v>14</v>
      </c>
      <c r="H16" s="86">
        <v>5</v>
      </c>
      <c r="I16" s="86">
        <v>21</v>
      </c>
      <c r="J16" s="86">
        <v>0</v>
      </c>
      <c r="K16" s="86">
        <v>25</v>
      </c>
      <c r="N16" s="205">
        <v>14</v>
      </c>
      <c r="O16" s="86">
        <v>63.5</v>
      </c>
      <c r="P16" s="86">
        <v>74</v>
      </c>
      <c r="Q16" s="86">
        <v>68.5</v>
      </c>
      <c r="R16" s="86">
        <v>87</v>
      </c>
      <c r="S16" s="86">
        <v>78.5</v>
      </c>
      <c r="T16" s="86">
        <v>71.5</v>
      </c>
      <c r="U16" s="86">
        <v>90.5</v>
      </c>
      <c r="V16" s="86">
        <v>79</v>
      </c>
      <c r="W16" s="86">
        <v>72.5</v>
      </c>
      <c r="X16" s="86">
        <v>74</v>
      </c>
    </row>
    <row r="17" spans="1:24" ht="15" x14ac:dyDescent="0.2">
      <c r="A17" s="205">
        <v>15</v>
      </c>
      <c r="B17" s="86">
        <v>20</v>
      </c>
      <c r="C17" s="86">
        <v>2</v>
      </c>
      <c r="D17" s="86">
        <v>11</v>
      </c>
      <c r="E17" s="86">
        <v>2</v>
      </c>
      <c r="F17" s="86">
        <v>11</v>
      </c>
      <c r="G17" s="86">
        <v>11</v>
      </c>
      <c r="H17" s="86">
        <v>20</v>
      </c>
      <c r="I17" s="86">
        <v>2</v>
      </c>
      <c r="J17" s="86">
        <v>20</v>
      </c>
      <c r="K17" s="86">
        <v>27</v>
      </c>
      <c r="N17" s="205">
        <v>15</v>
      </c>
      <c r="O17" s="86">
        <v>74.5</v>
      </c>
      <c r="P17" s="86">
        <v>65</v>
      </c>
      <c r="Q17" s="86">
        <v>66</v>
      </c>
      <c r="R17" s="86">
        <v>67.5</v>
      </c>
      <c r="S17" s="86">
        <v>81</v>
      </c>
      <c r="T17" s="86">
        <v>79.5</v>
      </c>
      <c r="U17" s="86">
        <v>73</v>
      </c>
      <c r="V17" s="86">
        <v>71</v>
      </c>
      <c r="W17" s="86">
        <v>71</v>
      </c>
      <c r="X17" s="86">
        <v>68.5</v>
      </c>
    </row>
    <row r="18" spans="1:24" ht="15" x14ac:dyDescent="0.2">
      <c r="A18" s="205">
        <v>16</v>
      </c>
      <c r="B18" s="86">
        <v>17</v>
      </c>
      <c r="C18" s="86">
        <v>27</v>
      </c>
      <c r="D18" s="86">
        <v>24</v>
      </c>
      <c r="E18" s="86">
        <v>17</v>
      </c>
      <c r="F18" s="86">
        <v>17</v>
      </c>
      <c r="G18" s="86">
        <v>6</v>
      </c>
      <c r="H18" s="86">
        <v>0</v>
      </c>
      <c r="I18" s="86">
        <v>6</v>
      </c>
      <c r="J18" s="86">
        <v>6</v>
      </c>
      <c r="K18" s="86">
        <v>6</v>
      </c>
      <c r="N18" s="205">
        <v>16</v>
      </c>
      <c r="O18" s="86">
        <v>68</v>
      </c>
      <c r="P18" s="86">
        <v>75.5</v>
      </c>
      <c r="Q18" s="86">
        <v>70</v>
      </c>
      <c r="R18" s="86">
        <v>70.5</v>
      </c>
      <c r="S18" s="86">
        <v>87.5</v>
      </c>
      <c r="T18" s="86">
        <v>75</v>
      </c>
      <c r="U18" s="86">
        <v>66</v>
      </c>
      <c r="V18" s="86">
        <v>67</v>
      </c>
      <c r="W18" s="86">
        <v>79.5</v>
      </c>
      <c r="X18" s="86">
        <v>81</v>
      </c>
    </row>
    <row r="19" spans="1:24" ht="15" x14ac:dyDescent="0.2">
      <c r="A19" s="205">
        <v>17</v>
      </c>
      <c r="B19" s="86">
        <v>24</v>
      </c>
      <c r="C19" s="86">
        <v>8</v>
      </c>
      <c r="D19" s="86">
        <v>8</v>
      </c>
      <c r="E19" s="86">
        <v>27</v>
      </c>
      <c r="F19" s="86">
        <v>1</v>
      </c>
      <c r="G19" s="86">
        <v>8</v>
      </c>
      <c r="H19" s="86">
        <v>17</v>
      </c>
      <c r="I19" s="86">
        <v>17</v>
      </c>
      <c r="J19" s="86">
        <v>17</v>
      </c>
      <c r="K19" s="86">
        <v>1</v>
      </c>
      <c r="N19" s="205">
        <v>17</v>
      </c>
      <c r="O19" s="86">
        <v>74</v>
      </c>
      <c r="P19" s="86">
        <v>66.5</v>
      </c>
      <c r="Q19" s="86">
        <v>69</v>
      </c>
      <c r="R19" s="86">
        <v>72</v>
      </c>
      <c r="S19" s="86">
        <v>75.5</v>
      </c>
      <c r="T19" s="86">
        <v>87</v>
      </c>
      <c r="U19" s="86">
        <v>67.5</v>
      </c>
      <c r="V19" s="86">
        <v>82.5</v>
      </c>
      <c r="W19" s="86">
        <v>64</v>
      </c>
      <c r="X19" s="86">
        <v>73</v>
      </c>
    </row>
    <row r="20" spans="1:24" ht="15" x14ac:dyDescent="0.2">
      <c r="A20" s="205">
        <v>18</v>
      </c>
      <c r="B20" s="86">
        <v>12</v>
      </c>
      <c r="C20" s="86">
        <v>12</v>
      </c>
      <c r="D20" s="86">
        <v>25</v>
      </c>
      <c r="E20" s="86">
        <v>2</v>
      </c>
      <c r="F20" s="86">
        <v>25</v>
      </c>
      <c r="G20" s="86">
        <v>2</v>
      </c>
      <c r="H20" s="86">
        <v>2</v>
      </c>
      <c r="I20" s="86">
        <v>12</v>
      </c>
      <c r="J20" s="86">
        <v>21</v>
      </c>
      <c r="K20" s="86">
        <v>12</v>
      </c>
      <c r="N20" s="205">
        <v>18</v>
      </c>
      <c r="O20" s="86">
        <v>67.5</v>
      </c>
      <c r="P20" s="86">
        <v>67</v>
      </c>
      <c r="Q20" s="86">
        <v>74</v>
      </c>
      <c r="R20" s="86">
        <v>68</v>
      </c>
      <c r="S20" s="86">
        <v>64</v>
      </c>
      <c r="T20" s="86">
        <v>80.5</v>
      </c>
      <c r="U20" s="86">
        <v>66</v>
      </c>
      <c r="V20" s="86">
        <v>68.5</v>
      </c>
      <c r="W20" s="86">
        <v>82.5</v>
      </c>
      <c r="X20" s="86">
        <v>69.5</v>
      </c>
    </row>
    <row r="21" spans="1:24" ht="15" x14ac:dyDescent="0.2">
      <c r="A21" s="205">
        <v>19</v>
      </c>
      <c r="B21" s="86">
        <v>21</v>
      </c>
      <c r="C21" s="86">
        <v>14</v>
      </c>
      <c r="D21" s="86">
        <v>14</v>
      </c>
      <c r="E21" s="86">
        <v>3</v>
      </c>
      <c r="F21" s="86">
        <v>3</v>
      </c>
      <c r="G21" s="86">
        <v>3</v>
      </c>
      <c r="H21" s="86">
        <v>25</v>
      </c>
      <c r="I21" s="86">
        <v>14</v>
      </c>
      <c r="J21" s="86">
        <v>25</v>
      </c>
      <c r="K21" s="86">
        <v>3</v>
      </c>
      <c r="N21" s="205">
        <v>19</v>
      </c>
      <c r="O21" s="86">
        <v>63.5</v>
      </c>
      <c r="P21" s="86">
        <v>67</v>
      </c>
      <c r="Q21" s="86">
        <v>65</v>
      </c>
      <c r="R21" s="86">
        <v>65</v>
      </c>
      <c r="S21" s="86">
        <v>65</v>
      </c>
      <c r="T21" s="86">
        <v>66.5</v>
      </c>
      <c r="U21" s="86">
        <v>88.5</v>
      </c>
      <c r="V21" s="86">
        <v>70.5</v>
      </c>
      <c r="W21" s="86">
        <v>84.5</v>
      </c>
      <c r="X21" s="86">
        <v>80</v>
      </c>
    </row>
    <row r="22" spans="1:24" ht="15" x14ac:dyDescent="0.2">
      <c r="A22" s="205">
        <v>20</v>
      </c>
      <c r="B22" s="86">
        <v>27</v>
      </c>
      <c r="C22" s="86">
        <v>15</v>
      </c>
      <c r="D22" s="86">
        <v>2</v>
      </c>
      <c r="E22" s="86">
        <v>15</v>
      </c>
      <c r="F22" s="86">
        <v>2</v>
      </c>
      <c r="G22" s="86">
        <v>2</v>
      </c>
      <c r="H22" s="86">
        <v>15</v>
      </c>
      <c r="I22" s="86">
        <v>15</v>
      </c>
      <c r="J22" s="86">
        <v>15</v>
      </c>
      <c r="K22" s="86">
        <v>15</v>
      </c>
      <c r="N22" s="205">
        <v>20</v>
      </c>
      <c r="O22" s="86">
        <v>68.5</v>
      </c>
      <c r="P22" s="86">
        <v>74.5</v>
      </c>
      <c r="Q22" s="86">
        <v>75</v>
      </c>
      <c r="R22" s="86">
        <v>66.5</v>
      </c>
      <c r="S22" s="86">
        <v>91</v>
      </c>
      <c r="T22" s="86">
        <v>73</v>
      </c>
      <c r="U22" s="86">
        <v>70.5</v>
      </c>
      <c r="V22" s="86">
        <v>72.5</v>
      </c>
      <c r="W22" s="86">
        <v>74.5</v>
      </c>
      <c r="X22" s="86">
        <v>72</v>
      </c>
    </row>
    <row r="23" spans="1:24" ht="15" x14ac:dyDescent="0.2">
      <c r="A23" s="205">
        <v>21</v>
      </c>
      <c r="B23" s="86">
        <v>1</v>
      </c>
      <c r="C23" s="86">
        <v>18</v>
      </c>
      <c r="D23" s="86">
        <v>9</v>
      </c>
      <c r="E23" s="86">
        <v>1</v>
      </c>
      <c r="F23" s="86">
        <v>9</v>
      </c>
      <c r="G23" s="86">
        <v>27</v>
      </c>
      <c r="H23" s="86">
        <v>9</v>
      </c>
      <c r="I23" s="86">
        <v>22</v>
      </c>
      <c r="J23" s="86">
        <v>9</v>
      </c>
      <c r="K23" s="86">
        <v>22</v>
      </c>
      <c r="N23" s="205">
        <v>21</v>
      </c>
      <c r="O23" s="86">
        <v>73.5</v>
      </c>
      <c r="P23" s="86">
        <v>63.5</v>
      </c>
      <c r="Q23" s="86">
        <v>68</v>
      </c>
      <c r="R23" s="86">
        <v>66.5</v>
      </c>
      <c r="S23" s="86">
        <v>67</v>
      </c>
      <c r="T23" s="86">
        <v>80</v>
      </c>
      <c r="U23" s="86">
        <v>64.5</v>
      </c>
      <c r="V23" s="86">
        <v>92</v>
      </c>
      <c r="W23" s="86">
        <v>82</v>
      </c>
      <c r="X23" s="86">
        <v>68.5</v>
      </c>
    </row>
    <row r="24" spans="1:24" ht="15" x14ac:dyDescent="0.2">
      <c r="A24" s="205">
        <v>22</v>
      </c>
      <c r="B24" s="86">
        <v>14</v>
      </c>
      <c r="C24" s="86">
        <v>2</v>
      </c>
      <c r="D24" s="86">
        <v>2</v>
      </c>
      <c r="E24" s="86">
        <v>27</v>
      </c>
      <c r="F24" s="86">
        <v>14</v>
      </c>
      <c r="G24" s="86">
        <v>14</v>
      </c>
      <c r="H24" s="86">
        <v>14</v>
      </c>
      <c r="I24" s="86">
        <v>2</v>
      </c>
      <c r="J24" s="86">
        <v>14</v>
      </c>
      <c r="K24" s="86">
        <v>14</v>
      </c>
      <c r="N24" s="205">
        <v>22</v>
      </c>
      <c r="O24" s="86">
        <v>65</v>
      </c>
      <c r="P24" s="86">
        <v>67</v>
      </c>
      <c r="Q24" s="86">
        <v>70.5</v>
      </c>
      <c r="R24" s="86">
        <v>65.5</v>
      </c>
      <c r="S24" s="86">
        <v>66.5</v>
      </c>
      <c r="T24" s="86">
        <v>71.5</v>
      </c>
      <c r="U24" s="86">
        <v>70.5</v>
      </c>
      <c r="V24" s="86">
        <v>87</v>
      </c>
      <c r="W24" s="86">
        <v>65.5</v>
      </c>
      <c r="X24" s="86">
        <v>70</v>
      </c>
    </row>
    <row r="25" spans="1:24" ht="15" x14ac:dyDescent="0.2">
      <c r="A25" s="205">
        <v>23</v>
      </c>
      <c r="B25" s="86">
        <v>13</v>
      </c>
      <c r="C25" s="86">
        <v>13</v>
      </c>
      <c r="D25" s="86">
        <v>2</v>
      </c>
      <c r="E25" s="86">
        <v>13</v>
      </c>
      <c r="F25" s="86">
        <v>13</v>
      </c>
      <c r="G25" s="86">
        <v>25</v>
      </c>
      <c r="H25" s="86">
        <v>2</v>
      </c>
      <c r="I25" s="86">
        <v>25</v>
      </c>
      <c r="J25" s="86">
        <v>2</v>
      </c>
      <c r="K25" s="86">
        <v>13</v>
      </c>
      <c r="N25" s="205">
        <v>23</v>
      </c>
      <c r="O25" s="86">
        <v>63.5</v>
      </c>
      <c r="P25" s="86">
        <v>77</v>
      </c>
      <c r="Q25" s="86">
        <v>63</v>
      </c>
      <c r="R25" s="86">
        <v>68.5</v>
      </c>
      <c r="S25" s="86">
        <v>74</v>
      </c>
      <c r="T25" s="86">
        <v>69.5</v>
      </c>
      <c r="U25" s="86">
        <v>62</v>
      </c>
      <c r="V25" s="86">
        <v>68</v>
      </c>
      <c r="W25" s="86">
        <v>70</v>
      </c>
      <c r="X25" s="86">
        <v>69</v>
      </c>
    </row>
    <row r="26" spans="1:24" ht="15" x14ac:dyDescent="0.2">
      <c r="A26" s="205">
        <v>24</v>
      </c>
      <c r="B26" s="86">
        <v>25</v>
      </c>
      <c r="C26" s="86">
        <v>2</v>
      </c>
      <c r="D26" s="86">
        <v>2</v>
      </c>
      <c r="E26" s="86">
        <v>13</v>
      </c>
      <c r="F26" s="86">
        <v>13</v>
      </c>
      <c r="G26" s="86">
        <v>25</v>
      </c>
      <c r="H26" s="86">
        <v>13</v>
      </c>
      <c r="I26" s="86">
        <v>13</v>
      </c>
      <c r="J26" s="86">
        <v>13</v>
      </c>
      <c r="K26" s="86">
        <v>2</v>
      </c>
      <c r="N26" s="205">
        <v>24</v>
      </c>
      <c r="O26" s="86">
        <v>69.5</v>
      </c>
      <c r="P26" s="86">
        <v>69.5</v>
      </c>
      <c r="Q26" s="86">
        <v>70.5</v>
      </c>
      <c r="R26" s="86">
        <v>63.5</v>
      </c>
      <c r="S26" s="86">
        <v>63.5</v>
      </c>
      <c r="T26" s="86">
        <v>69</v>
      </c>
      <c r="U26" s="86">
        <v>77.5</v>
      </c>
      <c r="V26" s="86">
        <v>64</v>
      </c>
      <c r="W26" s="86">
        <v>72</v>
      </c>
      <c r="X26" s="86">
        <v>70.5</v>
      </c>
    </row>
    <row r="27" spans="1:24" ht="15" x14ac:dyDescent="0.2">
      <c r="A27" s="205">
        <v>25</v>
      </c>
      <c r="B27" s="86">
        <v>8</v>
      </c>
      <c r="C27" s="86">
        <v>8</v>
      </c>
      <c r="D27" s="86">
        <v>17</v>
      </c>
      <c r="E27" s="86">
        <v>8</v>
      </c>
      <c r="F27" s="86">
        <v>25</v>
      </c>
      <c r="G27" s="86">
        <v>25</v>
      </c>
      <c r="H27" s="86">
        <v>17</v>
      </c>
      <c r="I27" s="86">
        <v>1</v>
      </c>
      <c r="J27" s="86">
        <v>17</v>
      </c>
      <c r="K27" s="86">
        <v>1</v>
      </c>
      <c r="N27" s="205">
        <v>25</v>
      </c>
      <c r="O27" s="86">
        <v>78.5</v>
      </c>
      <c r="P27" s="86">
        <v>81.5</v>
      </c>
      <c r="Q27" s="86">
        <v>62.5</v>
      </c>
      <c r="R27" s="86">
        <v>72.5</v>
      </c>
      <c r="S27" s="86">
        <v>67</v>
      </c>
      <c r="T27" s="86">
        <v>70.5</v>
      </c>
      <c r="U27" s="86">
        <v>65.5</v>
      </c>
      <c r="V27" s="86">
        <v>72.5</v>
      </c>
      <c r="W27" s="86">
        <v>67.5</v>
      </c>
      <c r="X27" s="86">
        <v>75.5</v>
      </c>
    </row>
    <row r="28" spans="1:24" ht="15" x14ac:dyDescent="0.2">
      <c r="A28" s="205">
        <v>26</v>
      </c>
      <c r="B28" s="86">
        <v>23</v>
      </c>
      <c r="C28" s="86">
        <v>7</v>
      </c>
      <c r="D28" s="86">
        <v>13</v>
      </c>
      <c r="E28" s="86">
        <v>23</v>
      </c>
      <c r="F28" s="86">
        <v>18</v>
      </c>
      <c r="G28" s="86">
        <v>1</v>
      </c>
      <c r="H28" s="86">
        <v>1</v>
      </c>
      <c r="I28" s="86">
        <v>7</v>
      </c>
      <c r="J28" s="86">
        <v>23</v>
      </c>
      <c r="K28" s="86">
        <v>13</v>
      </c>
      <c r="N28" s="205">
        <v>26</v>
      </c>
      <c r="O28" s="86">
        <v>71</v>
      </c>
      <c r="P28" s="86">
        <v>73.5</v>
      </c>
      <c r="Q28" s="86">
        <v>71.5</v>
      </c>
      <c r="R28" s="86">
        <v>62.5</v>
      </c>
      <c r="S28" s="86">
        <v>86</v>
      </c>
      <c r="T28" s="86">
        <v>87</v>
      </c>
      <c r="U28" s="86">
        <v>75</v>
      </c>
      <c r="V28" s="86">
        <v>88.5</v>
      </c>
      <c r="W28" s="86">
        <v>78</v>
      </c>
      <c r="X28" s="86">
        <v>64.5</v>
      </c>
    </row>
    <row r="29" spans="1:24" ht="15" x14ac:dyDescent="0.2">
      <c r="A29" s="205">
        <v>27</v>
      </c>
      <c r="B29" s="86">
        <v>21</v>
      </c>
      <c r="C29" s="86">
        <v>7</v>
      </c>
      <c r="D29" s="86">
        <v>25</v>
      </c>
      <c r="E29" s="86">
        <v>7</v>
      </c>
      <c r="F29" s="86">
        <v>7</v>
      </c>
      <c r="G29" s="86">
        <v>25</v>
      </c>
      <c r="H29" s="86">
        <v>7</v>
      </c>
      <c r="I29" s="86">
        <v>1</v>
      </c>
      <c r="J29" s="86">
        <v>7</v>
      </c>
      <c r="K29" s="86">
        <v>1</v>
      </c>
      <c r="N29" s="205">
        <v>27</v>
      </c>
      <c r="O29" s="86">
        <v>69.5</v>
      </c>
      <c r="P29" s="86">
        <v>68</v>
      </c>
      <c r="Q29" s="86">
        <v>66</v>
      </c>
      <c r="R29" s="86">
        <v>74</v>
      </c>
      <c r="S29" s="86">
        <v>79.5</v>
      </c>
      <c r="T29" s="86">
        <v>68</v>
      </c>
      <c r="U29" s="86">
        <v>67.5</v>
      </c>
      <c r="V29" s="86">
        <v>65.5</v>
      </c>
      <c r="W29" s="86">
        <v>80</v>
      </c>
      <c r="X29" s="86">
        <v>61.5</v>
      </c>
    </row>
    <row r="30" spans="1:24" ht="15" x14ac:dyDescent="0.2">
      <c r="A30" s="205">
        <v>28</v>
      </c>
      <c r="B30" s="86"/>
      <c r="C30" s="86"/>
      <c r="D30" s="86"/>
      <c r="E30" s="86"/>
      <c r="F30" s="86"/>
      <c r="G30" s="86"/>
      <c r="H30" s="86"/>
      <c r="I30" s="86"/>
      <c r="J30" s="86"/>
      <c r="K30" s="86"/>
      <c r="N30" s="205">
        <v>28</v>
      </c>
      <c r="O30" s="86"/>
      <c r="P30" s="86"/>
      <c r="Q30" s="86"/>
      <c r="R30" s="86"/>
      <c r="S30" s="86"/>
      <c r="T30" s="86"/>
      <c r="U30" s="86"/>
      <c r="V30" s="86"/>
      <c r="W30" s="86"/>
      <c r="X30" s="86"/>
    </row>
    <row r="31" spans="1:24" ht="15" x14ac:dyDescent="0.2">
      <c r="A31" s="205">
        <v>29</v>
      </c>
      <c r="B31" s="86"/>
      <c r="C31" s="86"/>
      <c r="D31" s="86"/>
      <c r="E31" s="86"/>
      <c r="F31" s="86"/>
      <c r="G31" s="86"/>
      <c r="H31" s="86"/>
      <c r="I31" s="86"/>
      <c r="J31" s="86"/>
      <c r="K31" s="86"/>
      <c r="N31" s="205">
        <v>29</v>
      </c>
      <c r="O31" s="86"/>
      <c r="P31" s="86"/>
      <c r="Q31" s="86"/>
      <c r="R31" s="86"/>
      <c r="S31" s="86"/>
      <c r="T31" s="86"/>
      <c r="U31" s="86"/>
      <c r="V31" s="86"/>
      <c r="W31" s="86"/>
      <c r="X31" s="86"/>
    </row>
    <row r="32" spans="1:24" ht="15" x14ac:dyDescent="0.2">
      <c r="A32" s="205">
        <v>30</v>
      </c>
      <c r="B32" s="86"/>
      <c r="C32" s="86"/>
      <c r="D32" s="86"/>
      <c r="E32" s="86"/>
      <c r="F32" s="86"/>
      <c r="G32" s="86"/>
      <c r="H32" s="86"/>
      <c r="I32" s="86"/>
      <c r="J32" s="86"/>
      <c r="K32" s="86"/>
      <c r="N32" s="205">
        <v>30</v>
      </c>
      <c r="O32" s="86"/>
      <c r="P32" s="86"/>
      <c r="Q32" s="86"/>
      <c r="R32" s="86"/>
      <c r="S32" s="86"/>
      <c r="T32" s="86"/>
      <c r="U32" s="86"/>
      <c r="V32" s="86"/>
      <c r="W32" s="86"/>
      <c r="X32" s="86"/>
    </row>
    <row r="33" spans="1:24" ht="15" x14ac:dyDescent="0.2">
      <c r="A33" s="205">
        <v>31</v>
      </c>
      <c r="B33" s="86"/>
      <c r="C33" s="86"/>
      <c r="D33" s="86"/>
      <c r="E33" s="86"/>
      <c r="F33" s="86"/>
      <c r="G33" s="86"/>
      <c r="H33" s="86"/>
      <c r="I33" s="86"/>
      <c r="J33" s="86"/>
      <c r="K33" s="86"/>
      <c r="N33" s="205">
        <v>31</v>
      </c>
      <c r="O33" s="86"/>
      <c r="P33" s="86"/>
      <c r="Q33" s="86"/>
      <c r="R33" s="86"/>
      <c r="S33" s="86"/>
      <c r="T33" s="86"/>
      <c r="U33" s="86"/>
      <c r="V33" s="86"/>
      <c r="W33" s="86"/>
      <c r="X33" s="86"/>
    </row>
    <row r="34" spans="1:24" ht="15" x14ac:dyDescent="0.2">
      <c r="A34" s="205">
        <v>32</v>
      </c>
      <c r="B34" s="86"/>
      <c r="C34" s="86"/>
      <c r="D34" s="86"/>
      <c r="E34" s="86"/>
      <c r="F34" s="86"/>
      <c r="G34" s="86"/>
      <c r="H34" s="86"/>
      <c r="I34" s="86"/>
      <c r="J34" s="86"/>
      <c r="K34" s="86"/>
      <c r="N34" s="205">
        <v>32</v>
      </c>
      <c r="O34" s="86"/>
      <c r="P34" s="86"/>
      <c r="Q34" s="86"/>
      <c r="R34" s="86"/>
      <c r="S34" s="86"/>
      <c r="T34" s="86"/>
      <c r="U34" s="86"/>
      <c r="V34" s="86"/>
      <c r="W34" s="86"/>
      <c r="X34" s="86"/>
    </row>
    <row r="35" spans="1:24" ht="15" x14ac:dyDescent="0.2">
      <c r="A35" s="205">
        <v>33</v>
      </c>
      <c r="B35" s="86"/>
      <c r="C35" s="86"/>
      <c r="D35" s="86"/>
      <c r="E35" s="86"/>
      <c r="F35" s="86"/>
      <c r="G35" s="86"/>
      <c r="H35" s="86"/>
      <c r="I35" s="86"/>
      <c r="J35" s="86"/>
      <c r="K35" s="86"/>
      <c r="N35" s="205">
        <v>33</v>
      </c>
      <c r="O35" s="86"/>
      <c r="P35" s="86"/>
      <c r="Q35" s="86"/>
      <c r="R35" s="86"/>
      <c r="S35" s="86"/>
      <c r="T35" s="86"/>
      <c r="U35" s="86"/>
      <c r="V35" s="86"/>
      <c r="W35" s="86"/>
      <c r="X35" s="86"/>
    </row>
    <row r="36" spans="1:24" ht="15" x14ac:dyDescent="0.2">
      <c r="A36" s="205">
        <v>34</v>
      </c>
      <c r="B36" s="86"/>
      <c r="C36" s="86"/>
      <c r="D36" s="86"/>
      <c r="E36" s="86"/>
      <c r="F36" s="86"/>
      <c r="G36" s="86"/>
      <c r="H36" s="86"/>
      <c r="I36" s="86"/>
      <c r="J36" s="86"/>
      <c r="K36" s="86"/>
      <c r="N36" s="205">
        <v>34</v>
      </c>
      <c r="O36" s="86"/>
      <c r="P36" s="86"/>
      <c r="Q36" s="86"/>
      <c r="R36" s="86"/>
      <c r="S36" s="86"/>
      <c r="T36" s="86"/>
      <c r="U36" s="86"/>
      <c r="V36" s="86"/>
      <c r="W36" s="86"/>
      <c r="X36" s="86"/>
    </row>
    <row r="37" spans="1:24" ht="15" x14ac:dyDescent="0.2">
      <c r="A37" s="205">
        <v>35</v>
      </c>
      <c r="B37" s="86"/>
      <c r="C37" s="86"/>
      <c r="D37" s="86"/>
      <c r="E37" s="86"/>
      <c r="F37" s="86"/>
      <c r="G37" s="86"/>
      <c r="H37" s="86"/>
      <c r="I37" s="86"/>
      <c r="J37" s="86"/>
      <c r="K37" s="86"/>
      <c r="N37" s="205">
        <v>35</v>
      </c>
      <c r="O37" s="86"/>
      <c r="P37" s="86"/>
      <c r="Q37" s="86"/>
      <c r="R37" s="86"/>
      <c r="S37" s="86"/>
      <c r="T37" s="86"/>
      <c r="U37" s="86"/>
      <c r="V37" s="86"/>
      <c r="W37" s="86"/>
      <c r="X37" s="86"/>
    </row>
    <row r="38" spans="1:24" ht="15" x14ac:dyDescent="0.2">
      <c r="A38" s="205">
        <v>36</v>
      </c>
      <c r="B38" s="86"/>
      <c r="C38" s="86"/>
      <c r="D38" s="86"/>
      <c r="E38" s="86"/>
      <c r="F38" s="86"/>
      <c r="G38" s="86"/>
      <c r="H38" s="86"/>
      <c r="I38" s="86"/>
      <c r="J38" s="86"/>
      <c r="K38" s="86"/>
      <c r="N38" s="205">
        <v>36</v>
      </c>
      <c r="O38" s="86"/>
      <c r="P38" s="86"/>
      <c r="Q38" s="86"/>
      <c r="R38" s="86"/>
      <c r="S38" s="86"/>
      <c r="T38" s="86"/>
      <c r="U38" s="86"/>
      <c r="V38" s="86"/>
      <c r="W38" s="86"/>
      <c r="X38" s="86"/>
    </row>
    <row r="39" spans="1:24" ht="15" x14ac:dyDescent="0.2">
      <c r="A39" s="183" t="s">
        <v>275</v>
      </c>
      <c r="B39" s="273">
        <f>AVERAGE(B3:B38)</f>
        <v>14.296296296296296</v>
      </c>
      <c r="C39" s="273">
        <f t="shared" ref="C39:K39" si="0">AVERAGE(C3:C38)</f>
        <v>9.9259259259259256</v>
      </c>
      <c r="D39" s="273">
        <f t="shared" si="0"/>
        <v>12.888888888888889</v>
      </c>
      <c r="E39" s="273">
        <f t="shared" si="0"/>
        <v>15.296296296296296</v>
      </c>
      <c r="F39" s="273">
        <f t="shared" si="0"/>
        <v>12.851851851851851</v>
      </c>
      <c r="G39" s="273">
        <f t="shared" si="0"/>
        <v>12.777777777777779</v>
      </c>
      <c r="H39" s="273">
        <f t="shared" si="0"/>
        <v>9.3333333333333339</v>
      </c>
      <c r="I39" s="273">
        <f t="shared" si="0"/>
        <v>10.925925925925926</v>
      </c>
      <c r="J39" s="273">
        <f t="shared" si="0"/>
        <v>11.62962962962963</v>
      </c>
      <c r="K39" s="273">
        <f t="shared" si="0"/>
        <v>13.888888888888889</v>
      </c>
      <c r="N39" s="183" t="s">
        <v>275</v>
      </c>
      <c r="O39" s="272">
        <f>AVERAGE(O3:O38)</f>
        <v>71.759259259259252</v>
      </c>
      <c r="P39" s="272">
        <f t="shared" ref="P39:X39" si="1">AVERAGE(P3:P38)</f>
        <v>71.796296296296291</v>
      </c>
      <c r="Q39" s="272">
        <f t="shared" si="1"/>
        <v>72.296296296296291</v>
      </c>
      <c r="R39" s="272">
        <f t="shared" si="1"/>
        <v>69.981481481481481</v>
      </c>
      <c r="S39" s="272">
        <f t="shared" si="1"/>
        <v>74.092592592592595</v>
      </c>
      <c r="T39" s="272">
        <f t="shared" si="1"/>
        <v>73.444444444444443</v>
      </c>
      <c r="U39" s="272">
        <f t="shared" si="1"/>
        <v>74</v>
      </c>
      <c r="V39" s="272">
        <f t="shared" si="1"/>
        <v>73.425925925925924</v>
      </c>
      <c r="W39" s="272">
        <f t="shared" si="1"/>
        <v>73.018518518518519</v>
      </c>
      <c r="X39" s="272">
        <f t="shared" si="1"/>
        <v>72.833333333333329</v>
      </c>
    </row>
    <row r="42" spans="1:24" ht="15" x14ac:dyDescent="0.2">
      <c r="F42" s="183" t="s">
        <v>316</v>
      </c>
      <c r="G42" s="250" t="s">
        <v>284</v>
      </c>
      <c r="S42" s="252" t="s">
        <v>316</v>
      </c>
      <c r="T42" s="253" t="s">
        <v>284</v>
      </c>
      <c r="U42" s="248"/>
      <c r="V42" s="248"/>
      <c r="W42" s="248"/>
      <c r="X42" s="248"/>
    </row>
    <row r="43" spans="1:24" x14ac:dyDescent="0.2">
      <c r="F43" s="249" t="s">
        <v>385</v>
      </c>
      <c r="G43" s="251">
        <v>413</v>
      </c>
      <c r="S43" s="249" t="s">
        <v>386</v>
      </c>
      <c r="T43" s="251">
        <v>2000.5</v>
      </c>
    </row>
    <row r="44" spans="1:24" x14ac:dyDescent="0.2">
      <c r="F44" s="249" t="s">
        <v>382</v>
      </c>
      <c r="G44" s="251">
        <v>386</v>
      </c>
      <c r="S44" s="249" t="s">
        <v>388</v>
      </c>
      <c r="T44" s="251">
        <v>1998</v>
      </c>
    </row>
    <row r="45" spans="1:24" x14ac:dyDescent="0.2">
      <c r="F45" s="249" t="s">
        <v>391</v>
      </c>
      <c r="G45" s="251">
        <v>375</v>
      </c>
      <c r="S45" s="249" t="s">
        <v>387</v>
      </c>
      <c r="T45" s="251">
        <v>1983</v>
      </c>
    </row>
    <row r="46" spans="1:24" x14ac:dyDescent="0.2">
      <c r="F46" s="249" t="s">
        <v>384</v>
      </c>
      <c r="G46" s="251">
        <v>348</v>
      </c>
      <c r="S46" s="249" t="s">
        <v>389</v>
      </c>
      <c r="T46" s="251">
        <v>1982.5</v>
      </c>
    </row>
    <row r="47" spans="1:24" x14ac:dyDescent="0.2">
      <c r="F47" s="249" t="s">
        <v>386</v>
      </c>
      <c r="G47" s="251">
        <v>347</v>
      </c>
      <c r="S47" s="249" t="s">
        <v>390</v>
      </c>
      <c r="T47" s="251">
        <v>1971.5</v>
      </c>
    </row>
    <row r="48" spans="1:24" x14ac:dyDescent="0.2">
      <c r="F48" s="249" t="s">
        <v>387</v>
      </c>
      <c r="G48" s="251">
        <v>345</v>
      </c>
      <c r="S48" s="249" t="s">
        <v>391</v>
      </c>
      <c r="T48" s="251">
        <v>1966.5</v>
      </c>
    </row>
    <row r="49" spans="6:20" x14ac:dyDescent="0.2">
      <c r="F49" s="249" t="s">
        <v>390</v>
      </c>
      <c r="G49" s="251">
        <v>314</v>
      </c>
      <c r="S49" s="249" t="s">
        <v>384</v>
      </c>
      <c r="T49" s="251">
        <v>1952</v>
      </c>
    </row>
    <row r="50" spans="6:20" x14ac:dyDescent="0.2">
      <c r="F50" s="249" t="s">
        <v>389</v>
      </c>
      <c r="G50" s="251">
        <v>295</v>
      </c>
      <c r="S50" s="249" t="s">
        <v>383</v>
      </c>
      <c r="T50" s="251">
        <v>1938.5</v>
      </c>
    </row>
    <row r="51" spans="6:20" x14ac:dyDescent="0.2">
      <c r="F51" s="249" t="s">
        <v>383</v>
      </c>
      <c r="G51" s="251">
        <v>268</v>
      </c>
      <c r="S51" s="249" t="s">
        <v>382</v>
      </c>
      <c r="T51" s="251">
        <v>1937.5</v>
      </c>
    </row>
    <row r="52" spans="6:20" x14ac:dyDescent="0.2">
      <c r="F52" s="249" t="s">
        <v>388</v>
      </c>
      <c r="G52" s="251">
        <v>252</v>
      </c>
      <c r="S52" s="249" t="s">
        <v>385</v>
      </c>
      <c r="T52" s="251">
        <v>1889.5</v>
      </c>
    </row>
  </sheetData>
  <sortState ref="S43:T52">
    <sortCondition descending="1" ref="T43"/>
  </sortState>
  <mergeCells count="2">
    <mergeCell ref="A1:K1"/>
    <mergeCell ref="N1:X1"/>
  </mergeCells>
  <pageMargins left="0.7" right="0.7" top="0.75" bottom="0.75" header="0.3" footer="0.3"/>
  <pageSetup paperSize="9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13</vt:i4>
      </vt:variant>
    </vt:vector>
  </HeadingPairs>
  <TitlesOfParts>
    <vt:vector size="13" baseType="lpstr">
      <vt:lpstr>Lega 10</vt:lpstr>
      <vt:lpstr>Panchine</vt:lpstr>
      <vt:lpstr>FantaCulo</vt:lpstr>
      <vt:lpstr>Punteggio</vt:lpstr>
      <vt:lpstr>Grafici Fantaculo</vt:lpstr>
      <vt:lpstr>Formula 1</vt:lpstr>
      <vt:lpstr>Partite</vt:lpstr>
      <vt:lpstr>Bonus-Malus</vt:lpstr>
      <vt:lpstr>Tutti vs Tutti e Punti contro</vt:lpstr>
      <vt:lpstr>Valore Rosa</vt:lpstr>
      <vt:lpstr>Totali Partite dal 2016</vt:lpstr>
      <vt:lpstr>Totali Bonus Malus dal 2017</vt:lpstr>
      <vt:lpstr>Albo D'Oro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Emanuele Strano</dc:creator>
  <cp:lastModifiedBy>Andrea Giori</cp:lastModifiedBy>
  <cp:revision>12</cp:revision>
  <dcterms:created xsi:type="dcterms:W3CDTF">2009-04-16T11:32:48Z</dcterms:created>
  <dcterms:modified xsi:type="dcterms:W3CDTF">2023-07-17T13:03:29Z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nfo 1">
    <vt:lpwstr/>
  </property>
  <property fmtid="{D5CDD505-2E9C-101B-9397-08002B2CF9AE}" pid="3" name="Info 2">
    <vt:lpwstr/>
  </property>
  <property fmtid="{D5CDD505-2E9C-101B-9397-08002B2CF9AE}" pid="4" name="Info 3">
    <vt:lpwstr/>
  </property>
  <property fmtid="{D5CDD505-2E9C-101B-9397-08002B2CF9AE}" pid="5" name="Info 4">
    <vt:lpwstr/>
  </property>
  <property fmtid="{D5CDD505-2E9C-101B-9397-08002B2CF9AE}" pid="6" name="_AdHocReviewCycleID">
    <vt:i4>-1801474820</vt:i4>
  </property>
  <property fmtid="{D5CDD505-2E9C-101B-9397-08002B2CF9AE}" pid="7" name="_NewReviewCycle">
    <vt:lpwstr/>
  </property>
  <property fmtid="{D5CDD505-2E9C-101B-9397-08002B2CF9AE}" pid="8" name="_EmailSubject">
    <vt:lpwstr>documento statistiche</vt:lpwstr>
  </property>
  <property fmtid="{D5CDD505-2E9C-101B-9397-08002B2CF9AE}" pid="9" name="_AuthorEmail">
    <vt:lpwstr>andrea.giori@siemens.com</vt:lpwstr>
  </property>
  <property fmtid="{D5CDD505-2E9C-101B-9397-08002B2CF9AE}" pid="10" name="_AuthorEmailDisplayName">
    <vt:lpwstr>Giori, Andrea (DF PL DER S&amp;SE EMEA GES)</vt:lpwstr>
  </property>
  <property fmtid="{D5CDD505-2E9C-101B-9397-08002B2CF9AE}" pid="11" name="_ReviewingToolsShownOnce">
    <vt:lpwstr/>
  </property>
</Properties>
</file>